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60" windowWidth="11580" windowHeight="6030" activeTab="4"/>
  </bookViews>
  <sheets>
    <sheet name="Datos mensurando" sheetId="1" r:id="rId1"/>
    <sheet name="Lecturas" sheetId="2" r:id="rId2"/>
    <sheet name="Incertidumbres" sheetId="3" r:id="rId3"/>
    <sheet name="Resultados" sheetId="4" r:id="rId4"/>
    <sheet name="Auxiliar" sheetId="5" r:id="rId5"/>
  </sheets>
  <definedNames/>
  <calcPr fullCalcOnLoad="1"/>
</workbook>
</file>

<file path=xl/sharedStrings.xml><?xml version="1.0" encoding="utf-8"?>
<sst xmlns="http://schemas.openxmlformats.org/spreadsheetml/2006/main" count="102" uniqueCount="84">
  <si>
    <t>Resultados de la calibración</t>
  </si>
  <si>
    <t>Serie 1</t>
  </si>
  <si>
    <t>Serie 2</t>
  </si>
  <si>
    <t>Serie 3</t>
  </si>
  <si>
    <t>Serie 4</t>
  </si>
  <si>
    <t>Serie 5</t>
  </si>
  <si>
    <t>Creciente</t>
  </si>
  <si>
    <t>Decreciente</t>
  </si>
  <si>
    <t>Fuerza aplicada (KN)</t>
  </si>
  <si>
    <t>Resolucion:</t>
  </si>
  <si>
    <t>Cálculo de incertidumbres</t>
  </si>
  <si>
    <t>SERIE</t>
  </si>
  <si>
    <r>
      <t>f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 </t>
    </r>
  </si>
  <si>
    <r>
      <t>u</t>
    </r>
    <r>
      <rPr>
        <b/>
        <vertAlign val="subscript"/>
        <sz val="12"/>
        <rFont val="Arial"/>
        <family val="2"/>
      </rPr>
      <t>f0</t>
    </r>
  </si>
  <si>
    <r>
      <t>u</t>
    </r>
    <r>
      <rPr>
        <b/>
        <vertAlign val="subscript"/>
        <sz val="12"/>
        <rFont val="Arial"/>
        <family val="2"/>
      </rPr>
      <t>v</t>
    </r>
  </si>
  <si>
    <r>
      <t>u</t>
    </r>
    <r>
      <rPr>
        <b/>
        <vertAlign val="subscript"/>
        <sz val="12"/>
        <rFont val="Arial"/>
        <family val="2"/>
      </rPr>
      <t>r</t>
    </r>
  </si>
  <si>
    <t>v eff</t>
  </si>
  <si>
    <t>tipo A</t>
  </si>
  <si>
    <t>Aceleración Local de la Gravedad:</t>
  </si>
  <si>
    <t>Punto de calibración</t>
  </si>
  <si>
    <t>Capacidad óptima de medida del sistema de generación de fuerzas</t>
  </si>
  <si>
    <t>Valor medio</t>
  </si>
  <si>
    <t>Factores de cobertura K para diferentes grados de libertad efectivos</t>
  </si>
  <si>
    <t>k</t>
  </si>
  <si>
    <t>∞</t>
  </si>
  <si>
    <t>Instrumento:</t>
  </si>
  <si>
    <t>CERTIFICADO DE CALIBRACION DE</t>
  </si>
  <si>
    <t>INTRUMENTOS DE MEDIDA DE FUERZA</t>
  </si>
  <si>
    <t>DE ACUERDO CON:</t>
  </si>
  <si>
    <t>Expediente:</t>
  </si>
  <si>
    <t>Nº de Objeto de Ensayo:</t>
  </si>
  <si>
    <t>de</t>
  </si>
  <si>
    <t xml:space="preserve">Solicitante:                                                                                 </t>
  </si>
  <si>
    <t>Dirección:</t>
  </si>
  <si>
    <t>Localidad:</t>
  </si>
  <si>
    <t>Provincia:</t>
  </si>
  <si>
    <t>C.P:</t>
  </si>
  <si>
    <t>Tipo de calibración:</t>
  </si>
  <si>
    <t xml:space="preserve">Fecha de ejecución </t>
  </si>
  <si>
    <t>Inicio:</t>
  </si>
  <si>
    <t>Final:</t>
  </si>
  <si>
    <t>Instrumento a calibrar:</t>
  </si>
  <si>
    <t>Indicador asociado:</t>
  </si>
  <si>
    <t>Tipo:</t>
  </si>
  <si>
    <t>Indicador digital</t>
  </si>
  <si>
    <t>Marca:</t>
  </si>
  <si>
    <t>Modelo:</t>
  </si>
  <si>
    <t>NºSerie:</t>
  </si>
  <si>
    <t>Capacidad nom.:</t>
  </si>
  <si>
    <t>KN</t>
  </si>
  <si>
    <t>Accesorios:</t>
  </si>
  <si>
    <t>Unidades:</t>
  </si>
  <si>
    <t>mV/V</t>
  </si>
  <si>
    <t>Observaciones:</t>
  </si>
  <si>
    <t>Instrumento Patron:</t>
  </si>
  <si>
    <t>Cable asociado:</t>
  </si>
  <si>
    <t>Nº de control:</t>
  </si>
  <si>
    <t>Longitud:</t>
  </si>
  <si>
    <t>Sección:</t>
  </si>
  <si>
    <t>kN</t>
  </si>
  <si>
    <t>Sistema de Generación de fuerza:</t>
  </si>
  <si>
    <t>E00041F</t>
  </si>
  <si>
    <t>Condiciones ambientales:</t>
  </si>
  <si>
    <t>inicio</t>
  </si>
  <si>
    <t>Final</t>
  </si>
  <si>
    <t>Temperatura</t>
  </si>
  <si>
    <t>Humedad rel.</t>
  </si>
  <si>
    <t>Resolución:</t>
  </si>
  <si>
    <t xml:space="preserve"> error de reversibilidad  (v)</t>
  </si>
  <si>
    <r>
      <t>u</t>
    </r>
    <r>
      <rPr>
        <b/>
        <vertAlign val="subscript"/>
        <sz val="12"/>
        <rFont val="Arial"/>
        <family val="2"/>
      </rPr>
      <t>rep</t>
    </r>
  </si>
  <si>
    <t>Unidades</t>
  </si>
  <si>
    <t>Kgf</t>
  </si>
  <si>
    <t>N</t>
  </si>
  <si>
    <t>Tnf</t>
  </si>
  <si>
    <t>INDICACIÓN DEL INSTRUMENTO A FUERZA NULA:</t>
  </si>
  <si>
    <t>DESVEST</t>
  </si>
  <si>
    <t>Fuerza  de referencia (KN)</t>
  </si>
  <si>
    <t xml:space="preserve">Tracción </t>
  </si>
  <si>
    <t>Compresión</t>
  </si>
  <si>
    <r>
      <t>Error de cero f</t>
    </r>
    <r>
      <rPr>
        <b/>
        <vertAlign val="subscript"/>
        <sz val="10"/>
        <rFont val="Arial"/>
        <family val="2"/>
      </rPr>
      <t>0</t>
    </r>
  </si>
  <si>
    <r>
      <t>u</t>
    </r>
    <r>
      <rPr>
        <b/>
        <vertAlign val="subscript"/>
        <sz val="12"/>
        <rFont val="Arial"/>
        <family val="2"/>
      </rPr>
      <t>c</t>
    </r>
    <r>
      <rPr>
        <b/>
        <sz val="12"/>
        <rFont val="Arial"/>
        <family val="2"/>
      </rPr>
      <t xml:space="preserve"> </t>
    </r>
  </si>
  <si>
    <r>
      <t>u</t>
    </r>
    <r>
      <rPr>
        <b/>
        <vertAlign val="subscript"/>
        <sz val="12"/>
        <rFont val="Arial"/>
        <family val="2"/>
      </rPr>
      <t>expandida</t>
    </r>
    <r>
      <rPr>
        <b/>
        <sz val="12"/>
        <rFont val="Arial"/>
        <family val="2"/>
      </rPr>
      <t xml:space="preserve"> </t>
    </r>
  </si>
  <si>
    <r>
      <t xml:space="preserve">v </t>
    </r>
    <r>
      <rPr>
        <b/>
        <vertAlign val="subscript"/>
        <sz val="12"/>
        <rFont val="Arial"/>
        <family val="2"/>
      </rPr>
      <t>eff</t>
    </r>
  </si>
  <si>
    <r>
      <t>u</t>
    </r>
    <r>
      <rPr>
        <b/>
        <vertAlign val="subscript"/>
        <sz val="12"/>
        <rFont val="Arial"/>
        <family val="2"/>
      </rPr>
      <t>com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</si>
</sst>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"/>
    <numFmt numFmtId="173" formatCode="0.0000"/>
    <numFmt numFmtId="174" formatCode="0.00000"/>
    <numFmt numFmtId="175" formatCode="0.000000"/>
    <numFmt numFmtId="176" formatCode="0.0000000"/>
    <numFmt numFmtId="177" formatCode="0.00000000"/>
    <numFmt numFmtId="178" formatCode="0.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</numFmts>
  <fonts count="18"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vertAlign val="subscript"/>
      <sz val="10"/>
      <name val="Arial"/>
      <family val="2"/>
    </font>
    <font>
      <b/>
      <vertAlign val="subscript"/>
      <sz val="12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b/>
      <i/>
      <sz val="24"/>
      <name val="Times New Roman"/>
      <family val="1"/>
    </font>
    <font>
      <sz val="12"/>
      <name val="Arial"/>
      <family val="2"/>
    </font>
    <font>
      <sz val="12"/>
      <name val="Times New Roman"/>
      <family val="0"/>
    </font>
    <font>
      <i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sz val="10"/>
      <color indexed="40"/>
      <name val="Arial"/>
      <family val="0"/>
    </font>
    <font>
      <sz val="8"/>
      <color indexed="40"/>
      <name val="Times New Roman"/>
      <family val="1"/>
    </font>
    <font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0" xfId="0" applyFill="1" applyAlignment="1">
      <alignment/>
    </xf>
    <xf numFmtId="0" fontId="7" fillId="2" borderId="6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0" fillId="2" borderId="0" xfId="19" applyFont="1" applyFill="1" applyBorder="1" applyAlignment="1" applyProtection="1">
      <alignment horizontal="left" vertical="center"/>
      <protection locked="0"/>
    </xf>
    <xf numFmtId="0" fontId="11" fillId="2" borderId="0" xfId="19" applyFont="1" applyFill="1" applyAlignment="1">
      <alignment horizontal="right" vertical="center" wrapText="1"/>
      <protection/>
    </xf>
    <xf numFmtId="0" fontId="0" fillId="2" borderId="0" xfId="19" applyFont="1" applyFill="1" applyBorder="1" applyAlignment="1" applyProtection="1">
      <alignment horizontal="center" vertical="center"/>
      <protection locked="0"/>
    </xf>
    <xf numFmtId="0" fontId="12" fillId="3" borderId="1" xfId="19" applyFont="1" applyFill="1" applyBorder="1" applyAlignment="1">
      <alignment horizontal="center" vertical="center"/>
      <protection/>
    </xf>
    <xf numFmtId="0" fontId="1" fillId="2" borderId="0" xfId="0" applyNumberFormat="1" applyFont="1" applyFill="1" applyBorder="1" applyAlignment="1">
      <alignment/>
    </xf>
    <xf numFmtId="0" fontId="0" fillId="2" borderId="0" xfId="0" applyNumberFormat="1" applyFill="1" applyBorder="1" applyAlignment="1">
      <alignment/>
    </xf>
    <xf numFmtId="0" fontId="13" fillId="2" borderId="0" xfId="19" applyFont="1" applyFill="1" applyBorder="1" applyAlignment="1">
      <alignment horizontal="left" vertical="center"/>
      <protection/>
    </xf>
    <xf numFmtId="0" fontId="12" fillId="2" borderId="0" xfId="19" applyFont="1" applyFill="1" applyBorder="1" applyAlignment="1" applyProtection="1">
      <alignment horizontal="center" vertical="center"/>
      <protection locked="0"/>
    </xf>
    <xf numFmtId="0" fontId="13" fillId="2" borderId="0" xfId="19" applyFont="1" applyFill="1" applyBorder="1" applyAlignment="1">
      <alignment horizontal="right" vertical="center"/>
      <protection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1" fillId="2" borderId="7" xfId="0" applyNumberFormat="1" applyFont="1" applyFill="1" applyBorder="1" applyAlignment="1">
      <alignment/>
    </xf>
    <xf numFmtId="0" fontId="0" fillId="2" borderId="7" xfId="0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7" xfId="0" applyNumberFormat="1" applyFill="1" applyBorder="1" applyAlignment="1">
      <alignment/>
    </xf>
    <xf numFmtId="0" fontId="0" fillId="4" borderId="8" xfId="0" applyNumberFormat="1" applyFill="1" applyBorder="1" applyAlignment="1">
      <alignment/>
    </xf>
    <xf numFmtId="0" fontId="0" fillId="0" borderId="5" xfId="0" applyNumberFormat="1" applyFill="1" applyBorder="1" applyAlignment="1">
      <alignment/>
    </xf>
    <xf numFmtId="0" fontId="1" fillId="2" borderId="9" xfId="0" applyNumberFormat="1" applyFont="1" applyFill="1" applyBorder="1" applyAlignment="1">
      <alignment/>
    </xf>
    <xf numFmtId="0" fontId="0" fillId="2" borderId="9" xfId="0" applyNumberFormat="1" applyFill="1" applyBorder="1" applyAlignment="1">
      <alignment/>
    </xf>
    <xf numFmtId="0" fontId="0" fillId="0" borderId="1" xfId="0" applyNumberFormat="1" applyFill="1" applyBorder="1" applyAlignment="1">
      <alignment horizontal="right"/>
    </xf>
    <xf numFmtId="0" fontId="0" fillId="2" borderId="0" xfId="0" applyFill="1" applyBorder="1" applyAlignment="1">
      <alignment/>
    </xf>
    <xf numFmtId="0" fontId="0" fillId="2" borderId="10" xfId="0" applyNumberFormat="1" applyFill="1" applyBorder="1" applyAlignment="1">
      <alignment/>
    </xf>
    <xf numFmtId="0" fontId="1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4" borderId="11" xfId="0" applyNumberFormat="1" applyFill="1" applyBorder="1" applyAlignment="1">
      <alignment/>
    </xf>
    <xf numFmtId="0" fontId="0" fillId="4" borderId="12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NumberFormat="1" applyBorder="1" applyAlignment="1">
      <alignment/>
    </xf>
    <xf numFmtId="0" fontId="7" fillId="2" borderId="0" xfId="0" applyFont="1" applyFill="1" applyAlignment="1">
      <alignment horizontal="center"/>
    </xf>
    <xf numFmtId="0" fontId="7" fillId="2" borderId="13" xfId="0" applyFont="1" applyFill="1" applyBorder="1" applyAlignment="1">
      <alignment horizontal="justify" vertical="top" wrapText="1"/>
    </xf>
    <xf numFmtId="0" fontId="13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0" fontId="7" fillId="2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justify" vertical="top" wrapText="1"/>
    </xf>
    <xf numFmtId="0" fontId="0" fillId="2" borderId="7" xfId="0" applyFill="1" applyBorder="1" applyAlignment="1">
      <alignment/>
    </xf>
    <xf numFmtId="0" fontId="9" fillId="4" borderId="14" xfId="0" applyFont="1" applyFill="1" applyBorder="1" applyAlignment="1">
      <alignment horizontal="left" vertical="center"/>
    </xf>
    <xf numFmtId="0" fontId="0" fillId="0" borderId="4" xfId="0" applyNumberFormat="1" applyFill="1" applyBorder="1" applyAlignment="1">
      <alignment/>
    </xf>
    <xf numFmtId="0" fontId="0" fillId="4" borderId="8" xfId="0" applyNumberFormat="1" applyFill="1" applyBorder="1" applyAlignment="1">
      <alignment horizontal="right"/>
    </xf>
    <xf numFmtId="0" fontId="0" fillId="4" borderId="8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2" fillId="2" borderId="0" xfId="0" applyFont="1" applyFill="1" applyAlignment="1">
      <alignment/>
    </xf>
    <xf numFmtId="0" fontId="0" fillId="0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0" borderId="1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5" borderId="0" xfId="0" applyFill="1" applyAlignment="1">
      <alignment/>
    </xf>
    <xf numFmtId="0" fontId="0" fillId="5" borderId="0" xfId="0" applyFill="1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172" fontId="10" fillId="0" borderId="1" xfId="0" applyNumberFormat="1" applyFont="1" applyBorder="1" applyAlignment="1">
      <alignment horizontal="center" wrapText="1"/>
    </xf>
    <xf numFmtId="178" fontId="10" fillId="0" borderId="1" xfId="0" applyNumberFormat="1" applyFont="1" applyBorder="1" applyAlignment="1">
      <alignment horizontal="center" wrapText="1"/>
    </xf>
    <xf numFmtId="0" fontId="0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2" borderId="0" xfId="0" applyFont="1" applyFill="1" applyAlignment="1">
      <alignment/>
    </xf>
    <xf numFmtId="0" fontId="0" fillId="0" borderId="0" xfId="0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wrapText="1"/>
    </xf>
    <xf numFmtId="174" fontId="0" fillId="0" borderId="1" xfId="0" applyNumberFormat="1" applyBorder="1" applyAlignment="1">
      <alignment horizontal="center"/>
    </xf>
    <xf numFmtId="0" fontId="15" fillId="5" borderId="0" xfId="0" applyFont="1" applyFill="1" applyAlignment="1">
      <alignment/>
    </xf>
    <xf numFmtId="0" fontId="16" fillId="5" borderId="0" xfId="19" applyFont="1" applyFill="1" applyBorder="1" applyAlignment="1" applyProtection="1">
      <alignment horizontal="center" vertical="center"/>
      <protection locked="0"/>
    </xf>
    <xf numFmtId="0" fontId="15" fillId="5" borderId="0" xfId="0" applyFont="1" applyFill="1" applyBorder="1" applyAlignment="1">
      <alignment/>
    </xf>
    <xf numFmtId="0" fontId="0" fillId="2" borderId="0" xfId="0" applyFill="1" applyAlignment="1">
      <alignment horizontal="center"/>
    </xf>
    <xf numFmtId="172" fontId="10" fillId="5" borderId="0" xfId="0" applyNumberFormat="1" applyFont="1" applyFill="1" applyBorder="1" applyAlignment="1">
      <alignment horizontal="center" wrapText="1"/>
    </xf>
    <xf numFmtId="0" fontId="0" fillId="2" borderId="18" xfId="0" applyFill="1" applyBorder="1" applyAlignment="1">
      <alignment horizontal="center"/>
    </xf>
    <xf numFmtId="178" fontId="0" fillId="2" borderId="1" xfId="0" applyNumberFormat="1" applyFill="1" applyBorder="1" applyAlignment="1">
      <alignment horizontal="center"/>
    </xf>
    <xf numFmtId="0" fontId="0" fillId="5" borderId="17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2" borderId="0" xfId="19" applyFont="1" applyFill="1" applyBorder="1" applyAlignment="1" applyProtection="1">
      <alignment horizontal="center" vertical="center" wrapText="1"/>
      <protection locked="0"/>
    </xf>
    <xf numFmtId="0" fontId="3" fillId="6" borderId="8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72" fontId="10" fillId="2" borderId="0" xfId="0" applyNumberFormat="1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172" fontId="0" fillId="2" borderId="0" xfId="0" applyNumberFormat="1" applyFill="1" applyBorder="1" applyAlignment="1">
      <alignment horizontal="center"/>
    </xf>
    <xf numFmtId="0" fontId="0" fillId="4" borderId="5" xfId="0" applyFill="1" applyBorder="1" applyAlignment="1">
      <alignment/>
    </xf>
    <xf numFmtId="0" fontId="0" fillId="2" borderId="0" xfId="0" applyNumberFormat="1" applyFill="1" applyBorder="1" applyAlignment="1">
      <alignment horizontal="right"/>
    </xf>
    <xf numFmtId="0" fontId="1" fillId="2" borderId="21" xfId="0" applyNumberFormat="1" applyFont="1" applyFill="1" applyBorder="1" applyAlignment="1">
      <alignment horizontal="left"/>
    </xf>
    <xf numFmtId="0" fontId="0" fillId="2" borderId="22" xfId="0" applyNumberFormat="1" applyFill="1" applyBorder="1" applyAlignment="1">
      <alignment/>
    </xf>
    <xf numFmtId="0" fontId="0" fillId="0" borderId="22" xfId="0" applyNumberFormat="1" applyFill="1" applyBorder="1" applyAlignment="1">
      <alignment/>
    </xf>
    <xf numFmtId="172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5" borderId="23" xfId="0" applyFill="1" applyBorder="1" applyAlignment="1">
      <alignment horizontal="center" vertical="center" wrapText="1"/>
    </xf>
    <xf numFmtId="0" fontId="0" fillId="5" borderId="24" xfId="0" applyFill="1" applyBorder="1" applyAlignment="1">
      <alignment horizontal="center" vertical="center" wrapText="1"/>
    </xf>
    <xf numFmtId="0" fontId="17" fillId="5" borderId="0" xfId="0" applyFont="1" applyFill="1" applyAlignment="1">
      <alignment/>
    </xf>
    <xf numFmtId="0" fontId="8" fillId="2" borderId="25" xfId="0" applyFont="1" applyFill="1" applyBorder="1" applyAlignment="1">
      <alignment horizontal="center" vertical="center"/>
    </xf>
    <xf numFmtId="0" fontId="0" fillId="2" borderId="19" xfId="0" applyFill="1" applyBorder="1" applyAlignment="1">
      <alignment/>
    </xf>
    <xf numFmtId="0" fontId="0" fillId="2" borderId="26" xfId="0" applyFill="1" applyBorder="1" applyAlignment="1">
      <alignment/>
    </xf>
    <xf numFmtId="0" fontId="11" fillId="3" borderId="1" xfId="19" applyFont="1" applyFill="1" applyBorder="1" applyAlignment="1">
      <alignment horizontal="right" vertical="center" wrapText="1"/>
      <protection/>
    </xf>
    <xf numFmtId="49" fontId="0" fillId="2" borderId="0" xfId="0" applyNumberFormat="1" applyFill="1" applyBorder="1" applyAlignment="1">
      <alignment/>
    </xf>
    <xf numFmtId="0" fontId="0" fillId="0" borderId="1" xfId="0" applyNumberFormat="1" applyFill="1" applyBorder="1" applyAlignment="1">
      <alignment/>
    </xf>
    <xf numFmtId="14" fontId="0" fillId="4" borderId="4" xfId="0" applyNumberFormat="1" applyFill="1" applyBorder="1" applyAlignment="1">
      <alignment/>
    </xf>
    <xf numFmtId="49" fontId="0" fillId="2" borderId="7" xfId="0" applyNumberFormat="1" applyFill="1" applyBorder="1" applyAlignment="1">
      <alignment/>
    </xf>
    <xf numFmtId="0" fontId="0" fillId="0" borderId="27" xfId="0" applyNumberFormat="1" applyFill="1" applyBorder="1" applyAlignment="1">
      <alignment horizontal="right"/>
    </xf>
    <xf numFmtId="0" fontId="0" fillId="0" borderId="27" xfId="0" applyNumberForma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NumberFormat="1" applyFill="1" applyBorder="1" applyAlignment="1">
      <alignment/>
    </xf>
    <xf numFmtId="0" fontId="0" fillId="0" borderId="11" xfId="0" applyNumberFormat="1" applyFill="1" applyBorder="1" applyAlignment="1">
      <alignment/>
    </xf>
    <xf numFmtId="0" fontId="0" fillId="0" borderId="28" xfId="0" applyNumberFormat="1" applyFill="1" applyBorder="1" applyAlignment="1">
      <alignment/>
    </xf>
    <xf numFmtId="0" fontId="0" fillId="0" borderId="23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9" xfId="0" applyNumberForma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4" borderId="11" xfId="0" applyNumberFormat="1" applyFill="1" applyBorder="1" applyAlignment="1">
      <alignment horizontal="center"/>
    </xf>
    <xf numFmtId="0" fontId="0" fillId="4" borderId="12" xfId="0" applyNumberFormat="1" applyFill="1" applyBorder="1" applyAlignment="1">
      <alignment horizontal="center"/>
    </xf>
    <xf numFmtId="0" fontId="0" fillId="0" borderId="28" xfId="0" applyNumberForma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0" fillId="0" borderId="29" xfId="0" applyNumberFormat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4" borderId="27" xfId="0" applyNumberFormat="1" applyFill="1" applyBorder="1" applyAlignment="1">
      <alignment horizontal="center"/>
    </xf>
    <xf numFmtId="0" fontId="0" fillId="4" borderId="22" xfId="0" applyNumberFormat="1" applyFill="1" applyBorder="1" applyAlignment="1">
      <alignment horizontal="center"/>
    </xf>
    <xf numFmtId="0" fontId="0" fillId="4" borderId="23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2" borderId="0" xfId="19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26" xfId="0" applyFont="1" applyFill="1" applyBorder="1" applyAlignment="1">
      <alignment horizontal="right" vertical="center" wrapText="1"/>
    </xf>
    <xf numFmtId="0" fontId="3" fillId="2" borderId="31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3" fillId="2" borderId="20" xfId="0" applyFont="1" applyFill="1" applyBorder="1" applyAlignment="1">
      <alignment horizontal="right" vertical="center" wrapText="1"/>
    </xf>
    <xf numFmtId="0" fontId="3" fillId="4" borderId="10" xfId="0" applyFont="1" applyFill="1" applyBorder="1" applyAlignment="1">
      <alignment horizontal="left" vertical="center" wrapText="1" indent="1"/>
    </xf>
    <xf numFmtId="0" fontId="3" fillId="4" borderId="26" xfId="0" applyFont="1" applyFill="1" applyBorder="1" applyAlignment="1">
      <alignment horizontal="left" vertical="center" wrapText="1" indent="1"/>
    </xf>
    <xf numFmtId="0" fontId="3" fillId="4" borderId="31" xfId="0" applyFont="1" applyFill="1" applyBorder="1" applyAlignment="1">
      <alignment horizontal="left" vertical="center" wrapText="1" indent="1"/>
    </xf>
    <xf numFmtId="0" fontId="3" fillId="2" borderId="6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5" borderId="17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" fontId="0" fillId="2" borderId="17" xfId="0" applyNumberFormat="1" applyFill="1" applyBorder="1" applyAlignment="1">
      <alignment horizontal="center"/>
    </xf>
    <xf numFmtId="0" fontId="0" fillId="2" borderId="0" xfId="0" applyFill="1" applyAlignment="1">
      <alignment horizont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 Toma de datos de Llaves Dinamométrica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11</xdr:row>
      <xdr:rowOff>152400</xdr:rowOff>
    </xdr:from>
    <xdr:to>
      <xdr:col>1</xdr:col>
      <xdr:colOff>314325</xdr:colOff>
      <xdr:row>14</xdr:row>
      <xdr:rowOff>95250</xdr:rowOff>
    </xdr:to>
    <xdr:sp>
      <xdr:nvSpPr>
        <xdr:cNvPr id="1" name="Line 1"/>
        <xdr:cNvSpPr>
          <a:spLocks/>
        </xdr:cNvSpPr>
      </xdr:nvSpPr>
      <xdr:spPr>
        <a:xfrm>
          <a:off x="1362075" y="23431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zoomScale="88" zoomScaleNormal="88" workbookViewId="0" topLeftCell="A5">
      <selection activeCell="J32" sqref="I32:J32"/>
    </sheetView>
  </sheetViews>
  <sheetFormatPr defaultColWidth="11.421875" defaultRowHeight="12.75"/>
  <cols>
    <col min="1" max="1" width="16.8515625" style="0" customWidth="1"/>
    <col min="2" max="2" width="18.28125" style="0" customWidth="1"/>
    <col min="3" max="3" width="13.57421875" style="0" customWidth="1"/>
  </cols>
  <sheetData>
    <row r="1" spans="1:15" ht="30">
      <c r="A1" s="8" t="s">
        <v>25</v>
      </c>
      <c r="B1" s="109"/>
      <c r="C1" s="167" t="s">
        <v>26</v>
      </c>
      <c r="D1" s="168"/>
      <c r="E1" s="168"/>
      <c r="F1" s="168"/>
      <c r="G1" s="168"/>
      <c r="H1" s="168"/>
      <c r="I1" s="110"/>
      <c r="J1" s="79"/>
      <c r="K1" s="79"/>
      <c r="L1" s="79"/>
      <c r="M1" s="79"/>
      <c r="N1" s="79"/>
      <c r="O1" s="79"/>
    </row>
    <row r="2" spans="1:15" ht="12.75">
      <c r="A2" s="150"/>
      <c r="B2" s="151"/>
      <c r="C2" s="156"/>
      <c r="D2" s="169"/>
      <c r="E2" s="169"/>
      <c r="F2" s="169"/>
      <c r="G2" s="169"/>
      <c r="H2" s="169"/>
      <c r="I2" s="111"/>
      <c r="J2" s="79"/>
      <c r="K2" s="79"/>
      <c r="L2" s="79"/>
      <c r="M2" s="79"/>
      <c r="N2" s="79"/>
      <c r="O2" s="79"/>
    </row>
    <row r="3" spans="1:15" ht="12.75">
      <c r="A3" s="152"/>
      <c r="B3" s="153"/>
      <c r="C3" s="156" t="s">
        <v>27</v>
      </c>
      <c r="D3" s="169"/>
      <c r="E3" s="169"/>
      <c r="F3" s="169"/>
      <c r="G3" s="169"/>
      <c r="H3" s="169"/>
      <c r="I3" s="157"/>
      <c r="J3" s="79"/>
      <c r="K3" s="79"/>
      <c r="L3" s="79"/>
      <c r="M3" s="79"/>
      <c r="N3" s="79"/>
      <c r="O3" s="79"/>
    </row>
    <row r="4" spans="1:15" ht="13.5" thickBot="1">
      <c r="A4" s="154"/>
      <c r="B4" s="155"/>
      <c r="C4" s="170"/>
      <c r="D4" s="171"/>
      <c r="E4" s="171"/>
      <c r="F4" s="171"/>
      <c r="G4" s="171"/>
      <c r="H4" s="171"/>
      <c r="I4" s="172"/>
      <c r="J4" s="79"/>
      <c r="K4" s="79"/>
      <c r="L4" s="79"/>
      <c r="M4" s="79"/>
      <c r="N4" s="79"/>
      <c r="O4" s="79"/>
    </row>
    <row r="5" spans="1:15" ht="12.75">
      <c r="A5" s="156"/>
      <c r="B5" s="157"/>
      <c r="C5" s="158" t="s">
        <v>28</v>
      </c>
      <c r="D5" s="159"/>
      <c r="E5" s="160"/>
      <c r="F5" s="164"/>
      <c r="G5" s="165"/>
      <c r="H5" s="7"/>
      <c r="I5" s="7"/>
      <c r="J5" s="79"/>
      <c r="K5" s="79"/>
      <c r="L5" s="79"/>
      <c r="M5" s="79"/>
      <c r="N5" s="79"/>
      <c r="O5" s="79"/>
    </row>
    <row r="6" spans="1:15" ht="13.5" thickBot="1">
      <c r="A6" s="156"/>
      <c r="B6" s="157"/>
      <c r="C6" s="161"/>
      <c r="D6" s="162"/>
      <c r="E6" s="163"/>
      <c r="F6" s="166"/>
      <c r="G6" s="165"/>
      <c r="H6" s="7"/>
      <c r="I6" s="7"/>
      <c r="J6" s="79"/>
      <c r="K6" s="79"/>
      <c r="L6" s="79"/>
      <c r="M6" s="79"/>
      <c r="N6" s="79"/>
      <c r="O6" s="79"/>
    </row>
    <row r="7" spans="1:15" ht="15">
      <c r="A7" s="9" t="s">
        <v>29</v>
      </c>
      <c r="B7" s="48"/>
      <c r="C7" s="7"/>
      <c r="D7" s="7"/>
      <c r="E7" s="10" t="s">
        <v>30</v>
      </c>
      <c r="F7" s="11"/>
      <c r="G7" s="112"/>
      <c r="H7" s="12" t="s">
        <v>31</v>
      </c>
      <c r="I7" s="13"/>
      <c r="J7" s="79"/>
      <c r="K7" s="79"/>
      <c r="L7" s="79"/>
      <c r="M7" s="79"/>
      <c r="N7" s="79"/>
      <c r="O7" s="79"/>
    </row>
    <row r="8" spans="1:15" ht="12.75">
      <c r="A8" s="14" t="s">
        <v>32</v>
      </c>
      <c r="B8" s="138"/>
      <c r="C8" s="139"/>
      <c r="D8" s="139"/>
      <c r="E8" s="140"/>
      <c r="F8" s="15"/>
      <c r="G8" s="15"/>
      <c r="H8" s="113"/>
      <c r="I8" s="7"/>
      <c r="J8" s="79"/>
      <c r="K8" s="79"/>
      <c r="L8" s="79"/>
      <c r="M8" s="79"/>
      <c r="N8" s="79"/>
      <c r="O8" s="79"/>
    </row>
    <row r="9" spans="1:15" ht="12.75">
      <c r="A9" s="14" t="s">
        <v>33</v>
      </c>
      <c r="B9" s="146"/>
      <c r="C9" s="147"/>
      <c r="D9" s="147"/>
      <c r="E9" s="148"/>
      <c r="F9" s="16"/>
      <c r="G9" s="17"/>
      <c r="H9" s="17"/>
      <c r="I9" s="18"/>
      <c r="J9" s="80"/>
      <c r="K9" s="79"/>
      <c r="L9" s="79"/>
      <c r="M9" s="79"/>
      <c r="N9" s="79"/>
      <c r="O9" s="79"/>
    </row>
    <row r="10" spans="1:15" ht="12.75">
      <c r="A10" s="14" t="s">
        <v>34</v>
      </c>
      <c r="B10" s="146"/>
      <c r="C10" s="147"/>
      <c r="D10" s="148"/>
      <c r="E10" s="19"/>
      <c r="F10" s="7"/>
      <c r="G10" s="15"/>
      <c r="H10" s="113"/>
      <c r="I10" s="7"/>
      <c r="J10" s="79"/>
      <c r="K10" s="79"/>
      <c r="L10" s="79"/>
      <c r="M10" s="79"/>
      <c r="N10" s="79"/>
      <c r="O10" s="79"/>
    </row>
    <row r="11" spans="1:15" ht="12.75">
      <c r="A11" s="14" t="s">
        <v>35</v>
      </c>
      <c r="B11" s="146"/>
      <c r="C11" s="148"/>
      <c r="D11" s="20" t="s">
        <v>36</v>
      </c>
      <c r="E11" s="21"/>
      <c r="F11" s="15"/>
      <c r="G11" s="15"/>
      <c r="H11" s="113"/>
      <c r="I11" s="7"/>
      <c r="J11" s="79"/>
      <c r="K11" s="79"/>
      <c r="L11" s="79"/>
      <c r="M11" s="79"/>
      <c r="N11" s="79"/>
      <c r="O11" s="79"/>
    </row>
    <row r="12" spans="1:15" ht="13.5" thickBot="1">
      <c r="A12" s="22"/>
      <c r="B12" s="23"/>
      <c r="C12" s="23"/>
      <c r="D12" s="24"/>
      <c r="E12" s="25"/>
      <c r="F12" s="26"/>
      <c r="G12" s="26"/>
      <c r="H12" s="116"/>
      <c r="I12" s="47"/>
      <c r="J12" s="79"/>
      <c r="K12" s="79"/>
      <c r="L12" s="79"/>
      <c r="M12" s="79"/>
      <c r="N12" s="79"/>
      <c r="O12" s="79"/>
    </row>
    <row r="13" spans="1:15" ht="15" customHeight="1" thickBot="1">
      <c r="A13" s="15" t="s">
        <v>37</v>
      </c>
      <c r="B13" s="15"/>
      <c r="C13" s="27"/>
      <c r="D13" s="15">
        <v>1</v>
      </c>
      <c r="E13" s="149" t="s">
        <v>38</v>
      </c>
      <c r="F13" s="149"/>
      <c r="G13" s="7"/>
      <c r="H13" s="15" t="s">
        <v>39</v>
      </c>
      <c r="I13" s="115"/>
      <c r="J13" s="79"/>
      <c r="K13" s="79"/>
      <c r="L13" s="79"/>
      <c r="M13" s="79"/>
      <c r="N13" s="79"/>
      <c r="O13" s="79"/>
    </row>
    <row r="14" spans="1:15" ht="12.75">
      <c r="A14" s="15"/>
      <c r="B14" s="15"/>
      <c r="C14" s="15"/>
      <c r="D14" s="15"/>
      <c r="E14" s="88"/>
      <c r="F14" s="7"/>
      <c r="G14" s="7"/>
      <c r="H14" s="15" t="s">
        <v>40</v>
      </c>
      <c r="I14" s="114"/>
      <c r="J14" s="79"/>
      <c r="K14" s="79"/>
      <c r="L14" s="79"/>
      <c r="M14" s="79"/>
      <c r="N14" s="79"/>
      <c r="O14" s="79"/>
    </row>
    <row r="15" spans="1:15" ht="12.75">
      <c r="A15" s="15"/>
      <c r="B15" s="29" t="s">
        <v>41</v>
      </c>
      <c r="C15" s="30"/>
      <c r="D15" s="30"/>
      <c r="E15" s="15"/>
      <c r="F15" s="34" t="s">
        <v>42</v>
      </c>
      <c r="G15" s="15"/>
      <c r="H15" s="35" t="s">
        <v>55</v>
      </c>
      <c r="I15" s="32"/>
      <c r="J15" s="66"/>
      <c r="K15" s="79"/>
      <c r="L15" s="79"/>
      <c r="M15" s="79"/>
      <c r="N15" s="79"/>
      <c r="O15" s="79"/>
    </row>
    <row r="16" spans="1:15" ht="12.75">
      <c r="A16" s="15" t="s">
        <v>43</v>
      </c>
      <c r="B16" s="132"/>
      <c r="C16" s="143"/>
      <c r="D16" s="133"/>
      <c r="E16" s="15" t="s">
        <v>43</v>
      </c>
      <c r="F16" s="141" t="s">
        <v>44</v>
      </c>
      <c r="G16" s="142"/>
      <c r="H16" s="15" t="s">
        <v>43</v>
      </c>
      <c r="I16" s="38"/>
      <c r="J16" s="66"/>
      <c r="K16" s="79"/>
      <c r="L16" s="79"/>
      <c r="M16" s="79"/>
      <c r="N16" s="79"/>
      <c r="O16" s="79"/>
    </row>
    <row r="17" spans="1:15" ht="12.75">
      <c r="A17" s="15" t="s">
        <v>45</v>
      </c>
      <c r="B17" s="132"/>
      <c r="C17" s="143"/>
      <c r="D17" s="133"/>
      <c r="E17" s="15" t="s">
        <v>45</v>
      </c>
      <c r="F17" s="36"/>
      <c r="G17" s="37"/>
      <c r="H17" s="32" t="s">
        <v>57</v>
      </c>
      <c r="I17" s="38"/>
      <c r="J17" s="66"/>
      <c r="K17" s="79"/>
      <c r="L17" s="79"/>
      <c r="M17" s="79"/>
      <c r="N17" s="79"/>
      <c r="O17" s="79"/>
    </row>
    <row r="18" spans="1:15" ht="12.75">
      <c r="A18" s="15" t="s">
        <v>46</v>
      </c>
      <c r="B18" s="132"/>
      <c r="C18" s="143"/>
      <c r="D18" s="133"/>
      <c r="E18" s="15" t="s">
        <v>46</v>
      </c>
      <c r="F18" s="36"/>
      <c r="G18" s="37"/>
      <c r="H18" s="32" t="s">
        <v>58</v>
      </c>
      <c r="I18" s="38"/>
      <c r="J18" s="66"/>
      <c r="K18" s="79"/>
      <c r="L18" s="79"/>
      <c r="M18" s="79"/>
      <c r="N18" s="79"/>
      <c r="O18" s="79"/>
    </row>
    <row r="19" spans="1:15" ht="13.5" thickBot="1">
      <c r="A19" s="15" t="s">
        <v>47</v>
      </c>
      <c r="B19" s="132"/>
      <c r="C19" s="144"/>
      <c r="D19" s="145"/>
      <c r="E19" s="15" t="s">
        <v>47</v>
      </c>
      <c r="F19" s="36"/>
      <c r="G19" s="37"/>
      <c r="H19" s="7"/>
      <c r="I19" s="7"/>
      <c r="J19" s="66"/>
      <c r="K19" s="79"/>
      <c r="L19" s="79"/>
      <c r="M19" s="79"/>
      <c r="N19" s="79"/>
      <c r="O19" s="79"/>
    </row>
    <row r="20" spans="1:15" ht="13.5" thickBot="1">
      <c r="A20" s="34" t="s">
        <v>48</v>
      </c>
      <c r="B20" s="50">
        <v>1000</v>
      </c>
      <c r="C20" s="99"/>
      <c r="D20" s="15"/>
      <c r="E20" s="15" t="s">
        <v>9</v>
      </c>
      <c r="F20" s="49">
        <v>0.01</v>
      </c>
      <c r="G20" s="15"/>
      <c r="H20" s="7"/>
      <c r="I20" s="7"/>
      <c r="J20" s="79"/>
      <c r="K20" s="79"/>
      <c r="L20" s="79"/>
      <c r="M20" s="79"/>
      <c r="N20" s="79"/>
      <c r="O20" s="79"/>
    </row>
    <row r="21" spans="1:15" ht="12.75">
      <c r="A21" s="101">
        <f>IF(G22=5,"indique capacidad nominal en unidades de fuerza","")</f>
      </c>
      <c r="B21" s="100"/>
      <c r="C21" s="7"/>
      <c r="D21" s="15"/>
      <c r="E21" s="15"/>
      <c r="F21" s="49"/>
      <c r="G21" s="15"/>
      <c r="H21" s="7"/>
      <c r="I21" s="7"/>
      <c r="J21" s="79"/>
      <c r="K21" s="79"/>
      <c r="L21" s="79"/>
      <c r="M21" s="79"/>
      <c r="N21" s="79"/>
      <c r="O21" s="79"/>
    </row>
    <row r="22" spans="1:15" ht="12.75">
      <c r="A22" s="102" t="s">
        <v>50</v>
      </c>
      <c r="B22" s="120"/>
      <c r="C22" s="117"/>
      <c r="D22" s="121"/>
      <c r="E22" s="15" t="s">
        <v>51</v>
      </c>
      <c r="F22" s="31" t="str">
        <f>IF(G22=1,"KN",IF(G22=2,"N",IF(G22=3,"Kgf",IF(G22=4,"Tnf",IF(G22=5,"mV/V")))))</f>
        <v>Kgf</v>
      </c>
      <c r="G22" s="15">
        <v>3</v>
      </c>
      <c r="H22" s="7"/>
      <c r="I22" s="7"/>
      <c r="J22" s="79"/>
      <c r="K22" s="79"/>
      <c r="L22" s="79"/>
      <c r="M22" s="79"/>
      <c r="N22" s="79"/>
      <c r="O22" s="79"/>
    </row>
    <row r="23" spans="1:15" ht="12.75">
      <c r="A23" s="32"/>
      <c r="B23" s="123"/>
      <c r="C23" s="103"/>
      <c r="D23" s="124"/>
      <c r="E23" s="32"/>
      <c r="F23" s="32"/>
      <c r="G23" s="15"/>
      <c r="H23" s="7"/>
      <c r="I23" s="7"/>
      <c r="J23" s="79"/>
      <c r="K23" s="79"/>
      <c r="L23" s="79"/>
      <c r="M23" s="79"/>
      <c r="N23" s="79"/>
      <c r="O23" s="79"/>
    </row>
    <row r="24" spans="1:15" ht="12.75">
      <c r="A24" s="32"/>
      <c r="B24" s="122"/>
      <c r="C24" s="118"/>
      <c r="D24" s="118"/>
      <c r="E24" s="119"/>
      <c r="F24" s="119"/>
      <c r="G24" s="118"/>
      <c r="H24" s="119"/>
      <c r="I24" s="125"/>
      <c r="J24" s="79"/>
      <c r="K24" s="79"/>
      <c r="L24" s="79"/>
      <c r="M24" s="79"/>
      <c r="N24" s="79"/>
      <c r="O24" s="79"/>
    </row>
    <row r="25" spans="1:15" ht="12.75">
      <c r="A25" s="15" t="s">
        <v>53</v>
      </c>
      <c r="B25" s="134"/>
      <c r="C25" s="135"/>
      <c r="D25" s="135"/>
      <c r="E25" s="135"/>
      <c r="F25" s="135"/>
      <c r="G25" s="135"/>
      <c r="H25" s="135"/>
      <c r="I25" s="136"/>
      <c r="J25" s="79"/>
      <c r="K25" s="79"/>
      <c r="L25" s="79"/>
      <c r="M25" s="79"/>
      <c r="N25" s="79"/>
      <c r="O25" s="79"/>
    </row>
    <row r="26" spans="1:15" ht="12.75">
      <c r="A26" s="32"/>
      <c r="B26" s="137"/>
      <c r="C26" s="126"/>
      <c r="D26" s="126"/>
      <c r="E26" s="126"/>
      <c r="F26" s="126"/>
      <c r="G26" s="126"/>
      <c r="H26" s="126"/>
      <c r="I26" s="127"/>
      <c r="J26" s="79"/>
      <c r="K26" s="79"/>
      <c r="L26" s="79"/>
      <c r="M26" s="79"/>
      <c r="N26" s="79"/>
      <c r="O26" s="79"/>
    </row>
    <row r="27" spans="1:15" ht="12.75">
      <c r="A27" s="33"/>
      <c r="B27" s="34" t="s">
        <v>54</v>
      </c>
      <c r="C27" s="15"/>
      <c r="D27" s="15"/>
      <c r="E27" s="15"/>
      <c r="F27" s="34" t="s">
        <v>42</v>
      </c>
      <c r="G27" s="15"/>
      <c r="H27" s="7"/>
      <c r="I27" s="7"/>
      <c r="J27" s="79"/>
      <c r="K27" s="79"/>
      <c r="L27" s="79"/>
      <c r="M27" s="79"/>
      <c r="N27" s="79"/>
      <c r="O27" s="79"/>
    </row>
    <row r="28" spans="1:15" ht="12.75">
      <c r="A28" s="15" t="s">
        <v>56</v>
      </c>
      <c r="B28" s="132"/>
      <c r="C28" s="133"/>
      <c r="D28" s="15"/>
      <c r="E28" s="15" t="s">
        <v>45</v>
      </c>
      <c r="F28" s="132"/>
      <c r="G28" s="133"/>
      <c r="H28" s="7"/>
      <c r="I28" s="7"/>
      <c r="J28" s="79"/>
      <c r="K28" s="79"/>
      <c r="L28" s="79"/>
      <c r="M28" s="79"/>
      <c r="N28" s="79"/>
      <c r="O28" s="79"/>
    </row>
    <row r="29" spans="1:15" ht="12.75">
      <c r="A29" s="15" t="s">
        <v>46</v>
      </c>
      <c r="B29" s="132"/>
      <c r="C29" s="133"/>
      <c r="D29" s="15"/>
      <c r="E29" s="15" t="s">
        <v>46</v>
      </c>
      <c r="F29" s="132"/>
      <c r="G29" s="133"/>
      <c r="H29" s="7"/>
      <c r="I29" s="7"/>
      <c r="J29" s="79"/>
      <c r="K29" s="79"/>
      <c r="L29" s="79"/>
      <c r="M29" s="79"/>
      <c r="N29" s="79"/>
      <c r="O29" s="79"/>
    </row>
    <row r="30" spans="1:15" ht="12.75">
      <c r="A30" s="15" t="s">
        <v>47</v>
      </c>
      <c r="B30" s="132"/>
      <c r="C30" s="133"/>
      <c r="D30" s="15"/>
      <c r="E30" s="15" t="s">
        <v>47</v>
      </c>
      <c r="F30" s="132"/>
      <c r="G30" s="133"/>
      <c r="H30" s="7"/>
      <c r="I30" s="7"/>
      <c r="J30" s="79"/>
      <c r="K30" s="79"/>
      <c r="L30" s="79"/>
      <c r="M30" s="79"/>
      <c r="N30" s="79"/>
      <c r="O30" s="79"/>
    </row>
    <row r="31" spans="1:15" ht="13.5" thickBot="1">
      <c r="A31" s="15" t="s">
        <v>48</v>
      </c>
      <c r="B31" s="51">
        <v>4</v>
      </c>
      <c r="C31" s="51" t="s">
        <v>59</v>
      </c>
      <c r="D31" s="15"/>
      <c r="E31" s="15" t="s">
        <v>9</v>
      </c>
      <c r="F31" s="52">
        <v>1E-05</v>
      </c>
      <c r="G31" s="39" t="s">
        <v>52</v>
      </c>
      <c r="H31" s="7"/>
      <c r="I31" s="7"/>
      <c r="J31" s="79"/>
      <c r="K31" s="79"/>
      <c r="L31" s="79"/>
      <c r="M31" s="79"/>
      <c r="N31" s="79"/>
      <c r="O31" s="79"/>
    </row>
    <row r="32" spans="1:15" ht="13.5" thickBot="1">
      <c r="A32" s="32"/>
      <c r="B32" s="34" t="s">
        <v>60</v>
      </c>
      <c r="C32" s="15"/>
      <c r="D32" s="15"/>
      <c r="E32" s="15"/>
      <c r="F32" s="15"/>
      <c r="G32" s="15"/>
      <c r="H32" s="7"/>
      <c r="I32" s="7"/>
      <c r="J32" s="79"/>
      <c r="K32" s="79"/>
      <c r="L32" s="79"/>
      <c r="M32" s="79"/>
      <c r="N32" s="79"/>
      <c r="O32" s="79"/>
    </row>
    <row r="33" spans="1:15" ht="13.5" thickBot="1">
      <c r="A33" s="15" t="s">
        <v>56</v>
      </c>
      <c r="B33" s="28" t="s">
        <v>61</v>
      </c>
      <c r="C33" s="15"/>
      <c r="D33" s="15"/>
      <c r="E33" s="15"/>
      <c r="F33" s="15"/>
      <c r="G33" s="15"/>
      <c r="H33" s="32"/>
      <c r="I33" s="7"/>
      <c r="J33" s="79"/>
      <c r="K33" s="79"/>
      <c r="L33" s="79"/>
      <c r="M33" s="79"/>
      <c r="N33" s="79"/>
      <c r="O33" s="79"/>
    </row>
    <row r="34" spans="1:15" ht="12.75">
      <c r="A34" s="15"/>
      <c r="B34" s="15"/>
      <c r="C34" s="15"/>
      <c r="D34" s="15"/>
      <c r="E34" s="15"/>
      <c r="F34" s="15"/>
      <c r="G34" s="15"/>
      <c r="H34" s="7"/>
      <c r="I34" s="7"/>
      <c r="J34" s="79"/>
      <c r="K34" s="79"/>
      <c r="L34" s="79"/>
      <c r="M34" s="79"/>
      <c r="N34" s="79"/>
      <c r="O34" s="79"/>
    </row>
    <row r="35" spans="1:15" ht="12.75">
      <c r="A35" s="15"/>
      <c r="B35" s="15"/>
      <c r="C35" s="15"/>
      <c r="D35" s="15"/>
      <c r="E35" s="15"/>
      <c r="F35" s="15"/>
      <c r="G35" s="15"/>
      <c r="H35" s="7"/>
      <c r="I35" s="7"/>
      <c r="J35" s="79"/>
      <c r="K35" s="79"/>
      <c r="L35" s="79"/>
      <c r="M35" s="79"/>
      <c r="N35" s="79"/>
      <c r="O35" s="79"/>
    </row>
    <row r="36" spans="1:15" ht="15.75">
      <c r="A36" s="128" t="s">
        <v>62</v>
      </c>
      <c r="B36" s="128"/>
      <c r="C36" s="41"/>
      <c r="D36" s="42" t="s">
        <v>63</v>
      </c>
      <c r="E36" s="42" t="s">
        <v>64</v>
      </c>
      <c r="F36" s="15"/>
      <c r="G36" s="15"/>
      <c r="H36" s="7"/>
      <c r="I36" s="7"/>
      <c r="J36" s="79"/>
      <c r="K36" s="79"/>
      <c r="L36" s="79"/>
      <c r="M36" s="79"/>
      <c r="N36" s="79"/>
      <c r="O36" s="79"/>
    </row>
    <row r="37" spans="1:15" ht="15.75">
      <c r="A37" s="40"/>
      <c r="B37" s="40"/>
      <c r="C37" s="43" t="s">
        <v>65</v>
      </c>
      <c r="D37" s="44"/>
      <c r="E37" s="44"/>
      <c r="F37" s="15"/>
      <c r="G37" s="15"/>
      <c r="H37" s="7"/>
      <c r="I37" s="7"/>
      <c r="J37" s="79"/>
      <c r="K37" s="79"/>
      <c r="L37" s="79"/>
      <c r="M37" s="79"/>
      <c r="N37" s="79"/>
      <c r="O37" s="79"/>
    </row>
    <row r="38" spans="1:15" ht="16.5" customHeight="1">
      <c r="A38" s="45"/>
      <c r="B38" s="45"/>
      <c r="C38" s="43" t="s">
        <v>66</v>
      </c>
      <c r="D38" s="46"/>
      <c r="E38" s="46"/>
      <c r="F38" s="15"/>
      <c r="G38" s="15"/>
      <c r="H38" s="32"/>
      <c r="I38" s="32"/>
      <c r="J38" s="81"/>
      <c r="K38" s="79"/>
      <c r="L38" s="79"/>
      <c r="M38" s="79"/>
      <c r="N38" s="79"/>
      <c r="O38" s="79"/>
    </row>
    <row r="39" spans="1:15" ht="13.5" thickBot="1">
      <c r="A39" s="47"/>
      <c r="B39" s="47"/>
      <c r="C39" s="47"/>
      <c r="D39" s="26"/>
      <c r="E39" s="26"/>
      <c r="F39" s="26"/>
      <c r="G39" s="26"/>
      <c r="H39" s="47"/>
      <c r="I39" s="47"/>
      <c r="J39" s="81"/>
      <c r="K39" s="79"/>
      <c r="L39" s="79"/>
      <c r="M39" s="79"/>
      <c r="N39" s="79"/>
      <c r="O39" s="79"/>
    </row>
    <row r="40" spans="1:15" ht="12.75">
      <c r="A40" s="66"/>
      <c r="B40" s="66"/>
      <c r="C40" s="66"/>
      <c r="D40" s="66"/>
      <c r="E40" s="66"/>
      <c r="F40" s="66"/>
      <c r="G40" s="66"/>
      <c r="H40" s="66"/>
      <c r="I40" s="66"/>
      <c r="J40" s="79"/>
      <c r="K40" s="79"/>
      <c r="L40" s="79"/>
      <c r="M40" s="79"/>
      <c r="N40" s="79"/>
      <c r="O40" s="79"/>
    </row>
    <row r="41" spans="1:15" ht="12.7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</row>
    <row r="42" spans="1:15" ht="12.7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</row>
    <row r="43" spans="1:15" ht="12.7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</row>
    <row r="44" spans="1:15" ht="12.7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</row>
    <row r="45" spans="1:15" ht="12.7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</row>
    <row r="46" spans="1:15" ht="12.7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</row>
    <row r="47" spans="1:15" ht="12.7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</row>
    <row r="48" spans="1:15" ht="12.75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</row>
    <row r="49" spans="1:15" ht="12.75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</row>
    <row r="50" spans="1:15" ht="12.75">
      <c r="A50" s="108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</row>
    <row r="51" spans="1:15" ht="12.75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</row>
    <row r="52" spans="1:15" ht="12.75">
      <c r="A52" s="108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</row>
    <row r="53" spans="1:15" ht="12.75">
      <c r="A53" s="108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</row>
    <row r="54" spans="1:15" ht="12.75">
      <c r="A54" s="108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</row>
  </sheetData>
  <sheetProtection sheet="1" objects="1" scenarios="1"/>
  <mergeCells count="24">
    <mergeCell ref="A2:B4"/>
    <mergeCell ref="A5:B6"/>
    <mergeCell ref="C5:E6"/>
    <mergeCell ref="F5:G6"/>
    <mergeCell ref="C1:H2"/>
    <mergeCell ref="C3:I4"/>
    <mergeCell ref="B9:E9"/>
    <mergeCell ref="B10:D10"/>
    <mergeCell ref="B11:C11"/>
    <mergeCell ref="E13:F13"/>
    <mergeCell ref="B25:I26"/>
    <mergeCell ref="A36:B36"/>
    <mergeCell ref="B8:E8"/>
    <mergeCell ref="F16:G16"/>
    <mergeCell ref="B16:D16"/>
    <mergeCell ref="B17:D17"/>
    <mergeCell ref="B18:D18"/>
    <mergeCell ref="B19:D19"/>
    <mergeCell ref="B28:C28"/>
    <mergeCell ref="B29:C29"/>
    <mergeCell ref="B30:C30"/>
    <mergeCell ref="F28:G28"/>
    <mergeCell ref="F29:G29"/>
    <mergeCell ref="F30:G30"/>
  </mergeCells>
  <printOptions/>
  <pageMargins left="0.75" right="0.75" top="1" bottom="1" header="0" footer="0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72"/>
  <sheetViews>
    <sheetView zoomScale="75" zoomScaleNormal="75" workbookViewId="0" topLeftCell="A1">
      <selection activeCell="B17" sqref="B17"/>
    </sheetView>
  </sheetViews>
  <sheetFormatPr defaultColWidth="11.421875" defaultRowHeight="12.75"/>
  <cols>
    <col min="1" max="1" width="14.8515625" style="0" customWidth="1"/>
    <col min="3" max="3" width="9.7109375" style="0" customWidth="1"/>
    <col min="4" max="4" width="10.00390625" style="0" customWidth="1"/>
    <col min="5" max="6" width="9.57421875" style="0" customWidth="1"/>
    <col min="7" max="7" width="9.8515625" style="0" customWidth="1"/>
    <col min="8" max="8" width="12.28125" style="0" customWidth="1"/>
    <col min="9" max="9" width="11.7109375" style="0" customWidth="1"/>
    <col min="10" max="10" width="9.00390625" style="0" customWidth="1"/>
    <col min="11" max="11" width="10.8515625" style="0" customWidth="1"/>
  </cols>
  <sheetData>
    <row r="1" spans="1:33" ht="15.75">
      <c r="A1" s="53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7"/>
    </row>
    <row r="2" spans="1:33" ht="15.75">
      <c r="A2" s="73" t="s">
        <v>74</v>
      </c>
      <c r="B2" s="7"/>
      <c r="C2" s="53"/>
      <c r="D2" s="53"/>
      <c r="E2" s="7"/>
      <c r="F2" s="38"/>
      <c r="G2" s="7"/>
      <c r="H2" s="60" t="s">
        <v>67</v>
      </c>
      <c r="I2" s="54">
        <f>'Datos mensurando'!F20</f>
        <v>0.01</v>
      </c>
      <c r="J2" s="7" t="str">
        <f>'Datos mensurando'!F22</f>
        <v>Kgf</v>
      </c>
      <c r="K2" s="7"/>
      <c r="L2" s="53"/>
      <c r="M2" s="53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7"/>
    </row>
    <row r="3" spans="1:32" ht="12.75">
      <c r="A3" s="7"/>
      <c r="B3" s="7"/>
      <c r="C3" s="7"/>
      <c r="D3" s="7"/>
      <c r="E3" s="7"/>
      <c r="F3" s="7"/>
      <c r="G3" s="179" t="s">
        <v>5</v>
      </c>
      <c r="H3" s="180"/>
      <c r="I3" s="7"/>
      <c r="J3" s="7"/>
      <c r="K3" s="7"/>
      <c r="L3" s="7"/>
      <c r="M3" s="7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</row>
    <row r="4" spans="1:32" ht="13.5" thickBot="1">
      <c r="A4" s="7"/>
      <c r="B4" s="7"/>
      <c r="C4" s="129" t="s">
        <v>1</v>
      </c>
      <c r="D4" s="129" t="s">
        <v>2</v>
      </c>
      <c r="E4" s="129" t="s">
        <v>3</v>
      </c>
      <c r="F4" s="129" t="s">
        <v>4</v>
      </c>
      <c r="G4" s="130" t="s">
        <v>6</v>
      </c>
      <c r="H4" s="130" t="s">
        <v>7</v>
      </c>
      <c r="I4" s="7"/>
      <c r="J4" s="7"/>
      <c r="K4" s="7"/>
      <c r="L4" s="7"/>
      <c r="M4" s="7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</row>
    <row r="5" spans="1:32" ht="48" customHeight="1">
      <c r="A5" s="96" t="s">
        <v>19</v>
      </c>
      <c r="B5" s="174" t="s">
        <v>8</v>
      </c>
      <c r="C5" s="106" t="str">
        <f>"Indicación("&amp;TEXT('Datos mensurando'!$F$22,"#,0")&amp;")"</f>
        <v>Indicación(Kgf)</v>
      </c>
      <c r="D5" s="86" t="str">
        <f>"Indicación("&amp;TEXT('Datos mensurando'!$F$22,"#,0")&amp;")"</f>
        <v>Indicación(Kgf)</v>
      </c>
      <c r="E5" s="86" t="str">
        <f>"Indicación("&amp;TEXT('Datos mensurando'!$F$22,"#,0")&amp;")"</f>
        <v>Indicación(Kgf)</v>
      </c>
      <c r="F5" s="86" t="str">
        <f>"Indicación("&amp;TEXT('Datos mensurando'!$F$22,"#,0")&amp;")"</f>
        <v>Indicación(Kgf)</v>
      </c>
      <c r="G5" s="181" t="str">
        <f>"Indicación("&amp;TEXT('Datos mensurando'!$F$22,"#,0")&amp;")"</f>
        <v>Indicación(Kgf)</v>
      </c>
      <c r="H5" s="181" t="str">
        <f>"Indicación    ("&amp;TEXT('Datos mensurando'!$F$22,"#,0")&amp;")"</f>
        <v>Indicación    (Kgf)</v>
      </c>
      <c r="I5" s="173" t="s">
        <v>21</v>
      </c>
      <c r="J5" s="7"/>
      <c r="K5" s="7"/>
      <c r="L5" s="7"/>
      <c r="M5" s="62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</row>
    <row r="6" spans="1:32" ht="25.5" customHeight="1" thickBot="1">
      <c r="A6" s="97" t="str">
        <f>"("&amp;TEXT('Datos mensurando'!$F$22,"#,0")&amp;")"</f>
        <v>(Kgf)</v>
      </c>
      <c r="B6" s="175"/>
      <c r="C6" s="107"/>
      <c r="D6" s="87"/>
      <c r="E6" s="87"/>
      <c r="F6" s="87"/>
      <c r="G6" s="182"/>
      <c r="H6" s="182"/>
      <c r="I6" s="173"/>
      <c r="J6" s="7"/>
      <c r="K6" s="7"/>
      <c r="L6" s="7"/>
      <c r="M6" s="7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</row>
    <row r="7" spans="1:32" ht="12.75">
      <c r="A7" s="2">
        <v>0</v>
      </c>
      <c r="B7" s="131">
        <v>0</v>
      </c>
      <c r="C7" s="105">
        <v>0</v>
      </c>
      <c r="D7" s="2">
        <v>0</v>
      </c>
      <c r="E7" s="2">
        <v>0</v>
      </c>
      <c r="F7" s="2">
        <v>0</v>
      </c>
      <c r="G7" s="2">
        <v>0</v>
      </c>
      <c r="H7" s="2"/>
      <c r="I7" s="82">
        <f>AVERAGE(C7,D7,E7,F7,G7)</f>
        <v>0</v>
      </c>
      <c r="J7" s="7"/>
      <c r="K7" s="7"/>
      <c r="L7" s="7"/>
      <c r="M7" s="7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</row>
    <row r="8" spans="1:32" ht="12.75">
      <c r="A8" s="2">
        <f>'Datos mensurando'!$B$20*20/100</f>
        <v>200</v>
      </c>
      <c r="B8" s="104">
        <f>IF('Datos mensurando'!$F$22="KN",A8,IF('Datos mensurando'!$F$22="N",A8/1000,IF('Datos mensurando'!$F$22="Kgf",A8*$F$20/1000,IF('Datos mensurando'!$F$22="Tnf",A8*$F$20,IF('Datos mensurando'!$F$22&lt;&gt;"KN","Pasar a KN")))))</f>
        <v>1.959875</v>
      </c>
      <c r="C8" s="105">
        <v>200</v>
      </c>
      <c r="D8" s="2">
        <v>202</v>
      </c>
      <c r="E8" s="2">
        <v>200</v>
      </c>
      <c r="F8" s="2">
        <v>198</v>
      </c>
      <c r="G8" s="2">
        <v>200</v>
      </c>
      <c r="H8" s="2">
        <v>198</v>
      </c>
      <c r="I8" s="85">
        <f>AVERAGE(C8:H8)</f>
        <v>199.66666666666666</v>
      </c>
      <c r="J8" s="7"/>
      <c r="K8" s="7"/>
      <c r="L8" s="7"/>
      <c r="M8" s="7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</row>
    <row r="9" spans="1:32" ht="12.75">
      <c r="A9" s="2">
        <f>'Datos mensurando'!$B$20*40/100</f>
        <v>400</v>
      </c>
      <c r="B9" s="104">
        <f>IF('Datos mensurando'!$F$22="KN",A9,IF('Datos mensurando'!$F$22="N",A9/1000,IF('Datos mensurando'!$F$22="Kgf",A9*$F$20/1000,IF('Datos mensurando'!$F$22="Tnf",A9*$F$20,IF('Datos mensurando'!$F$22&lt;&gt;"KN","Pasar a KN")))))</f>
        <v>3.91975</v>
      </c>
      <c r="C9" s="105">
        <v>400</v>
      </c>
      <c r="D9" s="2">
        <v>400</v>
      </c>
      <c r="E9" s="2">
        <v>400</v>
      </c>
      <c r="F9" s="2">
        <v>402</v>
      </c>
      <c r="G9" s="2">
        <v>402</v>
      </c>
      <c r="H9" s="2">
        <v>402</v>
      </c>
      <c r="I9" s="85">
        <f>AVERAGE(C9:H9)</f>
        <v>401</v>
      </c>
      <c r="J9" s="7"/>
      <c r="K9" s="7"/>
      <c r="L9" s="7"/>
      <c r="M9" s="7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</row>
    <row r="10" spans="1:32" ht="12.75">
      <c r="A10" s="2">
        <f>'Datos mensurando'!$B$20*60/100</f>
        <v>600</v>
      </c>
      <c r="B10" s="104">
        <f>IF('Datos mensurando'!$F$22="KN",A10,IF('Datos mensurando'!$F$22="N",A10/1000,IF('Datos mensurando'!$F$22="Kgf",A10*$F$20/1000,IF('Datos mensurando'!$F$22="Tnf",A10*$F$20,IF('Datos mensurando'!$F$22&lt;&gt;"KN","Pasar a KN")))))</f>
        <v>5.879625</v>
      </c>
      <c r="C10" s="105">
        <v>598</v>
      </c>
      <c r="D10" s="2">
        <v>598</v>
      </c>
      <c r="E10" s="2">
        <v>596</v>
      </c>
      <c r="F10" s="2">
        <v>596</v>
      </c>
      <c r="G10" s="2">
        <v>596</v>
      </c>
      <c r="H10" s="2">
        <v>594</v>
      </c>
      <c r="I10" s="85">
        <f>AVERAGE(C10:H10)</f>
        <v>596.3333333333334</v>
      </c>
      <c r="J10" s="7"/>
      <c r="K10" s="7"/>
      <c r="L10" s="7"/>
      <c r="M10" s="7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</row>
    <row r="11" spans="1:32" ht="12.75">
      <c r="A11" s="2">
        <f>'Datos mensurando'!$B$20*80/100</f>
        <v>800</v>
      </c>
      <c r="B11" s="104">
        <f>IF('Datos mensurando'!$F$22="KN",A11,IF('Datos mensurando'!$F$22="N",A11/1000,IF('Datos mensurando'!$F$22="Kgf",A11*$F$20/1000,IF('Datos mensurando'!$F$22="Tnf",A11*$F$20,IF('Datos mensurando'!$F$22&lt;&gt;"KN","Pasar a KN")))))</f>
        <v>7.8395</v>
      </c>
      <c r="C11" s="105">
        <v>798</v>
      </c>
      <c r="D11" s="2">
        <v>800</v>
      </c>
      <c r="E11" s="2">
        <v>800</v>
      </c>
      <c r="F11" s="2">
        <v>800</v>
      </c>
      <c r="G11" s="2">
        <v>800</v>
      </c>
      <c r="H11" s="2">
        <v>798</v>
      </c>
      <c r="I11" s="85">
        <f>AVERAGE(C11:H11)</f>
        <v>799.3333333333334</v>
      </c>
      <c r="J11" s="7"/>
      <c r="K11" s="7"/>
      <c r="L11" s="7"/>
      <c r="M11" s="7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</row>
    <row r="12" spans="1:32" ht="12.75">
      <c r="A12" s="2">
        <f>'Datos mensurando'!$B$20*95/100</f>
        <v>950</v>
      </c>
      <c r="B12" s="104">
        <f>IF('Datos mensurando'!$F$22="KN",A12,IF('Datos mensurando'!$F$22="N",A12/1000,IF('Datos mensurando'!$F$22="Kgf",A12*$F$20/1000,IF('Datos mensurando'!$F$22="Tnf",A12*$F$20,IF('Datos mensurando'!$F$22&lt;&gt;"KN","Pasar a KN")))))</f>
        <v>9.30940625</v>
      </c>
      <c r="C12" s="105">
        <v>1000</v>
      </c>
      <c r="D12" s="2">
        <v>1000</v>
      </c>
      <c r="E12" s="2">
        <v>998</v>
      </c>
      <c r="F12" s="2">
        <v>998</v>
      </c>
      <c r="G12" s="2">
        <v>998</v>
      </c>
      <c r="H12" s="2"/>
      <c r="I12" s="85">
        <f>AVERAGE(C12:H12)</f>
        <v>998.8</v>
      </c>
      <c r="J12" s="7"/>
      <c r="K12" s="7"/>
      <c r="L12" s="7"/>
      <c r="M12" s="7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</row>
    <row r="13" spans="1:32" ht="12.75" customHeight="1">
      <c r="A13" s="2">
        <v>0</v>
      </c>
      <c r="B13" s="104">
        <f>IF('Datos mensurando'!$F$22="KN",A13,IF('Datos mensurando'!$F$22="N",A13/1000,IF('Datos mensurando'!$F$22="Kgf",A13*$F$20/1000,IF('Datos mensurando'!$F$22="Tnf",A13*$F$20,IF('Datos mensurando'!$F$22&lt;&gt;"KN","Pasar a KN")))))</f>
        <v>0</v>
      </c>
      <c r="C13" s="105">
        <v>2</v>
      </c>
      <c r="D13" s="2">
        <v>2</v>
      </c>
      <c r="E13" s="2">
        <v>4</v>
      </c>
      <c r="F13" s="2">
        <v>4</v>
      </c>
      <c r="G13" s="2"/>
      <c r="H13" s="2">
        <v>4</v>
      </c>
      <c r="I13" s="82">
        <f>AVERAGE(C13,D13,E13,F13,G13)</f>
        <v>3</v>
      </c>
      <c r="J13" s="7"/>
      <c r="K13" s="7"/>
      <c r="L13" s="7"/>
      <c r="M13" s="7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</row>
    <row r="14" spans="1:32" ht="12.75">
      <c r="A14" s="7"/>
      <c r="B14" s="55"/>
      <c r="C14" s="55"/>
      <c r="D14" s="55"/>
      <c r="E14" s="20"/>
      <c r="F14" s="55"/>
      <c r="G14" s="55"/>
      <c r="H14" s="55"/>
      <c r="I14" s="55"/>
      <c r="J14" s="55"/>
      <c r="K14" s="55"/>
      <c r="L14" s="7"/>
      <c r="M14" s="7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</row>
    <row r="15" spans="1:32" ht="12.75">
      <c r="A15" s="7"/>
      <c r="B15" s="98"/>
      <c r="C15" s="55"/>
      <c r="D15" s="55"/>
      <c r="E15" s="20"/>
      <c r="F15" s="7"/>
      <c r="G15" s="7"/>
      <c r="H15" s="55"/>
      <c r="I15" s="55"/>
      <c r="J15" s="55"/>
      <c r="K15" s="55"/>
      <c r="L15" s="7"/>
      <c r="M15" s="7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</row>
    <row r="16" spans="1:32" ht="12.75" customHeight="1">
      <c r="A16" s="7"/>
      <c r="B16" s="32"/>
      <c r="C16" s="32"/>
      <c r="D16" s="32"/>
      <c r="E16" s="32"/>
      <c r="F16" s="176" t="s">
        <v>79</v>
      </c>
      <c r="G16" s="177"/>
      <c r="H16" s="177"/>
      <c r="I16" s="177"/>
      <c r="J16" s="177"/>
      <c r="K16" s="178"/>
      <c r="L16" s="7"/>
      <c r="M16" s="7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</row>
    <row r="17" spans="1:32" ht="12.75">
      <c r="A17" s="7"/>
      <c r="B17" s="32"/>
      <c r="C17" s="32"/>
      <c r="D17" s="32"/>
      <c r="E17" s="32"/>
      <c r="F17" s="56" t="s">
        <v>11</v>
      </c>
      <c r="G17" s="57">
        <v>1</v>
      </c>
      <c r="H17" s="57">
        <v>2</v>
      </c>
      <c r="I17" s="57">
        <v>3</v>
      </c>
      <c r="J17" s="58">
        <v>4</v>
      </c>
      <c r="K17" s="59">
        <v>5</v>
      </c>
      <c r="L17" s="7"/>
      <c r="M17" s="7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</row>
    <row r="18" spans="1:32" ht="15" thickBot="1">
      <c r="A18" s="7"/>
      <c r="B18" s="32"/>
      <c r="C18" s="32"/>
      <c r="D18" s="32"/>
      <c r="E18" s="32"/>
      <c r="F18" s="3" t="s">
        <v>12</v>
      </c>
      <c r="G18" s="84">
        <f>C13-C7</f>
        <v>2</v>
      </c>
      <c r="H18" s="84">
        <f>D13-D7</f>
        <v>2</v>
      </c>
      <c r="I18" s="84">
        <f>E13-E7</f>
        <v>4</v>
      </c>
      <c r="J18" s="84">
        <f>F13-F7</f>
        <v>4</v>
      </c>
      <c r="K18" s="64">
        <f>H13-G7</f>
        <v>4</v>
      </c>
      <c r="L18" s="7"/>
      <c r="M18" s="7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</row>
    <row r="19" spans="1:32" ht="12.75">
      <c r="A19" s="7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7"/>
      <c r="M19" s="7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</row>
    <row r="20" spans="1:32" ht="12.75">
      <c r="A20" s="7"/>
      <c r="B20" s="35" t="s">
        <v>18</v>
      </c>
      <c r="C20" s="32"/>
      <c r="D20" s="32"/>
      <c r="E20" s="7"/>
      <c r="F20" s="1">
        <v>9.799375</v>
      </c>
      <c r="G20" s="7"/>
      <c r="H20" s="32"/>
      <c r="I20" s="32"/>
      <c r="J20" s="32"/>
      <c r="K20" s="32"/>
      <c r="L20" s="7"/>
      <c r="M20" s="7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</row>
    <row r="21" spans="1:32" ht="12.75">
      <c r="A21" s="7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7"/>
      <c r="M21" s="7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</row>
    <row r="22" spans="1:32" ht="12.75">
      <c r="A22" s="66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</row>
    <row r="23" spans="1:32" ht="12.7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</row>
    <row r="24" spans="1:32" ht="12.7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</row>
    <row r="25" spans="1:32" ht="12.7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</row>
    <row r="26" spans="1:32" ht="12.7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</row>
    <row r="27" spans="1:32" ht="12.75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</row>
    <row r="28" spans="1:32" ht="12.7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</row>
    <row r="29" spans="1:32" ht="12.7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</row>
    <row r="30" spans="1:32" ht="12.75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</row>
    <row r="31" spans="1:32" ht="12.7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</row>
    <row r="32" spans="1:32" ht="12.7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</row>
    <row r="33" spans="1:32" ht="12.7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</row>
    <row r="34" spans="1:32" ht="12.7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</row>
    <row r="35" spans="1:32" ht="12.7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</row>
    <row r="36" spans="1:32" ht="12.7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</row>
    <row r="37" spans="1:32" ht="12.7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</row>
    <row r="38" spans="1:32" ht="12.7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</row>
    <row r="39" spans="1:32" ht="12.7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</row>
    <row r="40" spans="1:32" ht="12.7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</row>
    <row r="41" spans="1:32" ht="12.7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</row>
    <row r="42" spans="1:32" ht="12.7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</row>
    <row r="43" spans="1:32" ht="12.7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</row>
    <row r="44" spans="1:32" ht="12.7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</row>
    <row r="45" spans="1:32" ht="12.7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</row>
    <row r="46" spans="1:32" ht="12.7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</row>
    <row r="47" spans="1:32" ht="12.7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</row>
    <row r="48" spans="1:32" ht="12.7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</row>
    <row r="49" spans="1:32" ht="12.7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</row>
    <row r="50" spans="1:32" ht="12.7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</row>
    <row r="51" spans="1:32" ht="12.7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</row>
    <row r="52" spans="1:32" ht="12.7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</row>
    <row r="53" spans="1:32" ht="12.7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</row>
    <row r="54" spans="1:32" ht="12.7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</row>
    <row r="55" spans="1:32" ht="12.7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</row>
    <row r="56" spans="1:32" ht="12.7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</row>
    <row r="57" spans="1:32" ht="12.7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</row>
    <row r="58" spans="1:32" ht="12.7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</row>
    <row r="59" spans="1:32" ht="12.7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</row>
    <row r="60" spans="1:32" ht="12.7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</row>
    <row r="61" spans="1:32" ht="12.7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</row>
    <row r="62" spans="1:32" ht="12.7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</row>
    <row r="63" spans="1:32" ht="12.7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</row>
    <row r="64" spans="1:32" ht="12.7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</row>
    <row r="65" spans="1:32" ht="12.7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</row>
    <row r="66" spans="1:32" ht="12.7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</row>
    <row r="67" spans="1:32" ht="12.7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</row>
    <row r="68" spans="1:32" ht="12.7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</row>
    <row r="69" spans="1:32" ht="12.7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</row>
    <row r="70" spans="1:32" ht="12.7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</row>
    <row r="71" spans="1:32" ht="12.7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</row>
    <row r="72" spans="1:32" ht="12.75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</row>
  </sheetData>
  <mergeCells count="6">
    <mergeCell ref="I5:I6"/>
    <mergeCell ref="B5:B6"/>
    <mergeCell ref="F16:K16"/>
    <mergeCell ref="G3:H3"/>
    <mergeCell ref="G5:G6"/>
    <mergeCell ref="H5:H6"/>
  </mergeCells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5"/>
  <sheetViews>
    <sheetView workbookViewId="0" topLeftCell="A1">
      <selection activeCell="D25" sqref="D25"/>
    </sheetView>
  </sheetViews>
  <sheetFormatPr defaultColWidth="11.421875" defaultRowHeight="12.75"/>
  <cols>
    <col min="1" max="1" width="15.7109375" style="0" customWidth="1"/>
    <col min="2" max="2" width="12.8515625" style="0" customWidth="1"/>
    <col min="6" max="6" width="15.28125" style="0" customWidth="1"/>
  </cols>
  <sheetData>
    <row r="1" spans="1:25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15.75">
      <c r="A2" s="53" t="s">
        <v>10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</row>
    <row r="3" spans="1:25" ht="13.5" thickBot="1">
      <c r="A3" s="7"/>
      <c r="B3" s="7"/>
      <c r="C3" s="7"/>
      <c r="D3" s="187" t="s">
        <v>17</v>
      </c>
      <c r="E3" s="187"/>
      <c r="F3" s="7"/>
      <c r="G3" s="7"/>
      <c r="H3" s="7"/>
      <c r="I3" s="7"/>
      <c r="J3" s="7"/>
      <c r="K3" s="7"/>
      <c r="L3" s="7"/>
      <c r="M3" s="7"/>
      <c r="N3" s="7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</row>
    <row r="4" spans="1:25" ht="29.25" customHeight="1">
      <c r="A4" s="96" t="s">
        <v>19</v>
      </c>
      <c r="B4" s="94" t="s">
        <v>83</v>
      </c>
      <c r="C4" s="191" t="s">
        <v>13</v>
      </c>
      <c r="D4" s="185" t="s">
        <v>75</v>
      </c>
      <c r="E4" s="189" t="s">
        <v>69</v>
      </c>
      <c r="F4" s="183" t="s">
        <v>68</v>
      </c>
      <c r="G4" s="198" t="s">
        <v>14</v>
      </c>
      <c r="H4" s="196" t="s">
        <v>15</v>
      </c>
      <c r="I4" s="90" t="s">
        <v>80</v>
      </c>
      <c r="J4" s="194" t="s">
        <v>82</v>
      </c>
      <c r="K4" s="192" t="s">
        <v>23</v>
      </c>
      <c r="L4" s="90" t="s">
        <v>81</v>
      </c>
      <c r="M4" s="7"/>
      <c r="N4" s="7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</row>
    <row r="5" spans="1:25" ht="21.75" customHeight="1" thickBot="1">
      <c r="A5" s="97" t="str">
        <f>"("&amp;TEXT('Datos mensurando'!$F$22,"#,0")&amp;")"</f>
        <v>(Kgf)</v>
      </c>
      <c r="B5" s="95" t="str">
        <f>"("&amp;TEXT('Datos mensurando'!$F$22,"#,0")&amp;")"</f>
        <v>(Kgf)</v>
      </c>
      <c r="C5" s="172"/>
      <c r="D5" s="186"/>
      <c r="E5" s="190"/>
      <c r="F5" s="184"/>
      <c r="G5" s="199"/>
      <c r="H5" s="197"/>
      <c r="I5" s="89" t="str">
        <f>"("&amp;TEXT('Datos mensurando'!$F$22,"#,0")&amp;")"</f>
        <v>(Kgf)</v>
      </c>
      <c r="J5" s="195"/>
      <c r="K5" s="193"/>
      <c r="L5" s="89" t="str">
        <f>"("&amp;TEXT('Datos mensurando'!$F$22,"#,0")&amp;")"</f>
        <v>(Kgf)</v>
      </c>
      <c r="M5" s="7"/>
      <c r="N5" s="7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</row>
    <row r="6" spans="1:25" ht="15.75">
      <c r="A6" s="5"/>
      <c r="B6" s="92"/>
      <c r="C6" s="4"/>
      <c r="D6" s="91"/>
      <c r="E6" s="4"/>
      <c r="F6" s="74"/>
      <c r="G6" s="61"/>
      <c r="H6" s="61"/>
      <c r="I6" s="75"/>
      <c r="J6" s="4"/>
      <c r="K6" s="4"/>
      <c r="L6" s="76"/>
      <c r="M6" s="7"/>
      <c r="N6" s="7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</row>
    <row r="7" spans="1:25" ht="12.75">
      <c r="A7" s="2">
        <f>Lecturas!A7</f>
        <v>0</v>
      </c>
      <c r="B7" s="1"/>
      <c r="C7" s="1"/>
      <c r="D7" s="1"/>
      <c r="E7" s="1"/>
      <c r="F7" s="1"/>
      <c r="G7" s="1"/>
      <c r="H7" s="1"/>
      <c r="I7" s="1"/>
      <c r="J7" s="1"/>
      <c r="K7" s="1"/>
      <c r="M7" s="7"/>
      <c r="N7" s="7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</row>
    <row r="8" spans="1:25" ht="12.75">
      <c r="A8" s="2">
        <f>Lecturas!A8</f>
        <v>200</v>
      </c>
      <c r="B8" s="1"/>
      <c r="C8" s="1">
        <f>MAX(Lecturas!$G$18:$K$18)/SQRT(12)</f>
        <v>1.1547005383792517</v>
      </c>
      <c r="D8" s="1">
        <f>STDEV(Lecturas!C8:H8)</f>
        <v>1.5055453054188064</v>
      </c>
      <c r="E8" s="1">
        <f>D8/SQRT(6)</f>
        <v>0.6146362971531223</v>
      </c>
      <c r="F8" s="2">
        <f>ABS(Lecturas!H8-Lecturas!G8)</f>
        <v>2</v>
      </c>
      <c r="G8" s="1">
        <f>F8/SQRT(12)</f>
        <v>0.5773502691896258</v>
      </c>
      <c r="H8" s="1">
        <f>Lecturas!$I$2/SQRT(12)</f>
        <v>0.002886751345948129</v>
      </c>
      <c r="I8" s="1">
        <f>SQRT(SUMSQ(B8,C8,E8,G8,H8))</f>
        <v>1.4298436200431506</v>
      </c>
      <c r="J8" s="2" t="str">
        <f>IF(I8^4/(E8^4/4)&gt;51,"∞",VLOOKUP(TRUNC(I8^4/(E8^4/4)),Auxiliar!$G$4:$H$15,1))</f>
        <v>∞</v>
      </c>
      <c r="K8" s="1">
        <f>VLOOKUP(J8,Auxiliar!$G$4:$H$15,2)</f>
        <v>2</v>
      </c>
      <c r="L8" s="78">
        <f>I8*K8</f>
        <v>2.859687240086301</v>
      </c>
      <c r="M8" s="7"/>
      <c r="N8" s="7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</row>
    <row r="9" spans="1:25" ht="12.75">
      <c r="A9" s="2">
        <f>Lecturas!A9</f>
        <v>400</v>
      </c>
      <c r="B9" s="1"/>
      <c r="C9" s="1">
        <f>MAX(Lecturas!$G$18:$K$18)/SQRT(12)</f>
        <v>1.1547005383792517</v>
      </c>
      <c r="D9" s="1">
        <f>STDEV(Lecturas!C9:H9)</f>
        <v>1.0954451150103321</v>
      </c>
      <c r="E9" s="1">
        <f>D9/SQRT(6)</f>
        <v>0.4472135954999579</v>
      </c>
      <c r="F9" s="2">
        <f>ABS(Lecturas!H9-Lecturas!G9)</f>
        <v>0</v>
      </c>
      <c r="G9" s="1">
        <f>F9/SQRT(12)</f>
        <v>0</v>
      </c>
      <c r="H9" s="1">
        <f>Lecturas!$I$2/SQRT(12)</f>
        <v>0.002886751345948129</v>
      </c>
      <c r="I9" s="1">
        <f>SQRT(SUMSQ(B9,C9,E9,G9,H9))</f>
        <v>1.2382817396160968</v>
      </c>
      <c r="J9" s="2" t="str">
        <f>IF(I9^4/(E9^4/4)&gt;51,"∞",VLOOKUP(TRUNC(I9^4/(E9^4/4)),Auxiliar!$G$4:$H$15,1))</f>
        <v>∞</v>
      </c>
      <c r="K9" s="1">
        <f>VLOOKUP(J9,Auxiliar!$G$4:$H$15,2)</f>
        <v>2</v>
      </c>
      <c r="L9" s="78">
        <f>I9*K9</f>
        <v>2.4765634792321936</v>
      </c>
      <c r="M9" s="7"/>
      <c r="N9" s="7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</row>
    <row r="10" spans="1:25" ht="12.75">
      <c r="A10" s="2">
        <f>Lecturas!A10</f>
        <v>600</v>
      </c>
      <c r="B10" s="1"/>
      <c r="C10" s="1">
        <f>MAX(Lecturas!$G$18:$K$18)/SQRT(12)</f>
        <v>1.1547005383792517</v>
      </c>
      <c r="D10" s="1">
        <f>STDEV(Lecturas!C10:H10)</f>
        <v>1.505545305428472</v>
      </c>
      <c r="E10" s="1">
        <f>D10/SQRT(6)</f>
        <v>0.6146362971570682</v>
      </c>
      <c r="F10" s="2">
        <f>ABS(Lecturas!H10-Lecturas!G10)</f>
        <v>2</v>
      </c>
      <c r="G10" s="1">
        <f>F10/SQRT(12)</f>
        <v>0.5773502691896258</v>
      </c>
      <c r="H10" s="1">
        <f>Lecturas!$I$2/SQRT(12)</f>
        <v>0.002886751345948129</v>
      </c>
      <c r="I10" s="1">
        <f>SQRT(SUMSQ(B10,C10,E10,G10,H10))</f>
        <v>1.4298436200448468</v>
      </c>
      <c r="J10" s="2" t="str">
        <f>IF(I10^4/(E10^4/4)&gt;51,"∞",VLOOKUP(TRUNC(I10^4/(E10^4/4)),Auxiliar!$G$4:$H$15,1))</f>
        <v>∞</v>
      </c>
      <c r="K10" s="1">
        <f>VLOOKUP(J10,Auxiliar!$G$4:$H$15,2)</f>
        <v>2</v>
      </c>
      <c r="L10" s="78">
        <f>I10*K10</f>
        <v>2.8596872400896935</v>
      </c>
      <c r="M10" s="7"/>
      <c r="N10" s="7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</row>
    <row r="11" spans="1:25" ht="12.75">
      <c r="A11" s="2">
        <f>Lecturas!A11</f>
        <v>800</v>
      </c>
      <c r="B11" s="1"/>
      <c r="C11" s="1">
        <f>MAX(Lecturas!$G$18:$K$18)/SQRT(12)</f>
        <v>1.1547005383792517</v>
      </c>
      <c r="D11" s="1">
        <f>STDEV(Lecturas!C11:H11)</f>
        <v>1.0327955590036737</v>
      </c>
      <c r="E11" s="1">
        <f>D11/SQRT(6)</f>
        <v>0.4216370213619196</v>
      </c>
      <c r="F11" s="2">
        <f>ABS(Lecturas!H11-Lecturas!G11)</f>
        <v>2</v>
      </c>
      <c r="G11" s="1">
        <f>F11/SQRT(12)</f>
        <v>0.5773502691896258</v>
      </c>
      <c r="H11" s="1">
        <f>Lecturas!$I$2/SQRT(12)</f>
        <v>0.002886751345948129</v>
      </c>
      <c r="I11" s="1">
        <f>SQRT(SUMSQ(B11,C11,E11,G11,H11))</f>
        <v>1.3581063205003328</v>
      </c>
      <c r="J11" s="2" t="str">
        <f>IF(I11^4/(E11^4/4)&gt;51,"∞",VLOOKUP(TRUNC(I11^4/(E11^4/4)),Auxiliar!$G$4:$H$15,1))</f>
        <v>∞</v>
      </c>
      <c r="K11" s="1">
        <f>VLOOKUP(J11,Auxiliar!$G$4:$H$15,2)</f>
        <v>2</v>
      </c>
      <c r="L11" s="78">
        <f>I11*K11</f>
        <v>2.7162126410006655</v>
      </c>
      <c r="M11" s="7"/>
      <c r="N11" s="7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</row>
    <row r="12" spans="1:25" ht="12.75">
      <c r="A12" s="2">
        <f>Lecturas!A12</f>
        <v>950</v>
      </c>
      <c r="B12" s="1"/>
      <c r="C12" s="1">
        <f>MAX(Lecturas!$G$18:$K$18)/SQRT(12)</f>
        <v>1.1547005383792517</v>
      </c>
      <c r="D12" s="1">
        <f>STDEV(Lecturas!C12:H12)</f>
        <v>1.0954451149890778</v>
      </c>
      <c r="E12" s="1">
        <f>D12/SQRT(6)</f>
        <v>0.4472135954912809</v>
      </c>
      <c r="F12" s="2"/>
      <c r="G12" s="1"/>
      <c r="H12" s="1">
        <f>Lecturas!$I$2/SQRT(12)</f>
        <v>0.002886751345948129</v>
      </c>
      <c r="I12" s="1">
        <f>SQRT(SUMSQ(B12,C12,E12,G12,H12))</f>
        <v>1.238281739612963</v>
      </c>
      <c r="J12" s="2" t="str">
        <f>IF(I12^4/(E12^4/4)&gt;51,"∞",VLOOKUP(TRUNC(I12^4/(E12^4/4)),Auxiliar!$G$4:$H$15,1))</f>
        <v>∞</v>
      </c>
      <c r="K12" s="1">
        <f>VLOOKUP(J12,Auxiliar!$G$4:$H$15,2)</f>
        <v>2</v>
      </c>
      <c r="L12" s="78">
        <f>I12*K12</f>
        <v>2.476563479225926</v>
      </c>
      <c r="M12" s="7"/>
      <c r="N12" s="7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</row>
    <row r="13" spans="1:25" ht="12.75">
      <c r="A13" s="64">
        <f>Lecturas!A13</f>
        <v>0</v>
      </c>
      <c r="B13" s="65"/>
      <c r="C13" s="65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</row>
    <row r="14" spans="1:25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</row>
    <row r="15" spans="1:25" ht="15.75" customHeight="1">
      <c r="A15" s="7"/>
      <c r="B15" s="188" t="s">
        <v>20</v>
      </c>
      <c r="C15" s="188"/>
      <c r="D15" s="188"/>
      <c r="E15" s="188"/>
      <c r="F15" s="188"/>
      <c r="G15" s="188"/>
      <c r="H15" s="32"/>
      <c r="I15" s="32"/>
      <c r="J15" s="32"/>
      <c r="K15" s="32"/>
      <c r="L15" s="20"/>
      <c r="M15" s="63"/>
      <c r="N15" s="7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</row>
    <row r="16" spans="1:25" ht="12.75">
      <c r="A16" s="7"/>
      <c r="B16" s="7"/>
      <c r="C16" s="7"/>
      <c r="D16" s="7"/>
      <c r="E16" s="7"/>
      <c r="F16" s="7"/>
      <c r="G16" s="32"/>
      <c r="H16" s="32"/>
      <c r="I16" s="32"/>
      <c r="J16" s="32"/>
      <c r="K16" s="32"/>
      <c r="L16" s="32"/>
      <c r="M16" s="32"/>
      <c r="N16" s="7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</row>
    <row r="17" spans="1:25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</row>
    <row r="18" spans="1:25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</row>
    <row r="19" spans="1:25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</row>
    <row r="20" spans="1:25" ht="12.7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</row>
    <row r="21" spans="1:25" ht="12.75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</row>
    <row r="22" spans="1:25" ht="12.7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</row>
    <row r="23" spans="1:25" ht="12.7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</row>
    <row r="24" spans="1:25" ht="12.7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</row>
    <row r="25" spans="1:25" ht="12.7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</row>
    <row r="26" spans="1:25" ht="12.7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</row>
    <row r="27" spans="1:25" ht="12.75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</row>
    <row r="28" spans="1:25" ht="12.7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</row>
    <row r="29" spans="1:25" ht="12.7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</row>
    <row r="30" spans="1:25" ht="12.75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</row>
    <row r="31" spans="1:25" ht="12.7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</row>
    <row r="32" spans="1:25" ht="12.7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</row>
    <row r="33" spans="1:25" ht="12.7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</row>
    <row r="34" spans="1:25" ht="12.7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</row>
    <row r="35" spans="1:25" ht="12.7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</row>
    <row r="36" spans="1:25" ht="12.7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</row>
    <row r="37" spans="1:25" ht="12.7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</row>
    <row r="38" spans="1:25" ht="12.7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</row>
    <row r="39" spans="1:25" ht="12.7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</row>
    <row r="40" spans="1:25" ht="12.7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</row>
    <row r="41" spans="1:25" ht="12.7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</row>
    <row r="42" spans="1:25" ht="12.7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</row>
    <row r="43" spans="1:25" ht="12.7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</row>
    <row r="44" spans="1:25" ht="12.7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</row>
    <row r="45" spans="1:25" ht="12.7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</row>
    <row r="46" spans="1:25" ht="12.7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</row>
    <row r="47" spans="1:25" ht="12.7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</row>
    <row r="48" spans="1:25" ht="12.7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</row>
    <row r="49" spans="1:25" ht="12.7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</row>
    <row r="50" spans="1:25" ht="12.7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</row>
    <row r="51" spans="1:25" ht="12.7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</row>
    <row r="52" spans="1:25" ht="12.7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</row>
    <row r="53" spans="1:25" ht="12.7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</row>
    <row r="54" spans="1:25" ht="12.7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</row>
    <row r="55" spans="1:25" ht="12.7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</row>
  </sheetData>
  <mergeCells count="10">
    <mergeCell ref="K4:K5"/>
    <mergeCell ref="J4:J5"/>
    <mergeCell ref="H4:H5"/>
    <mergeCell ref="G4:G5"/>
    <mergeCell ref="F4:F5"/>
    <mergeCell ref="D4:D5"/>
    <mergeCell ref="D3:E3"/>
    <mergeCell ref="B15:G15"/>
    <mergeCell ref="E4:E5"/>
    <mergeCell ref="C4:C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8"/>
  <sheetViews>
    <sheetView workbookViewId="0" topLeftCell="A1">
      <selection activeCell="F12" sqref="F12"/>
    </sheetView>
  </sheetViews>
  <sheetFormatPr defaultColWidth="11.421875" defaultRowHeight="12.75"/>
  <cols>
    <col min="1" max="1" width="11.28125" style="0" customWidth="1"/>
    <col min="3" max="3" width="12.140625" style="0" customWidth="1"/>
    <col min="4" max="4" width="14.28125" style="0" customWidth="1"/>
    <col min="5" max="5" width="16.00390625" style="0" customWidth="1"/>
    <col min="7" max="7" width="16.28125" style="0" customWidth="1"/>
  </cols>
  <sheetData>
    <row r="1" spans="1:18" ht="12.75">
      <c r="A1" s="7"/>
      <c r="B1" s="7"/>
      <c r="C1" s="7"/>
      <c r="D1" s="7"/>
      <c r="E1" s="7"/>
      <c r="F1" s="7"/>
      <c r="G1" s="7"/>
      <c r="H1" s="7"/>
      <c r="I1" s="7"/>
      <c r="J1" s="66"/>
      <c r="K1" s="66"/>
      <c r="L1" s="66"/>
      <c r="M1" s="66"/>
      <c r="N1" s="66"/>
      <c r="O1" s="66"/>
      <c r="P1" s="66"/>
      <c r="Q1" s="66"/>
      <c r="R1" s="66"/>
    </row>
    <row r="2" spans="1:18" ht="13.5" thickBot="1">
      <c r="A2" s="7"/>
      <c r="B2" s="7"/>
      <c r="C2" s="7"/>
      <c r="D2" s="7"/>
      <c r="E2" s="7"/>
      <c r="F2" s="7"/>
      <c r="G2" s="7"/>
      <c r="H2" s="7"/>
      <c r="I2" s="7"/>
      <c r="J2" s="66"/>
      <c r="K2" s="66"/>
      <c r="L2" s="66"/>
      <c r="M2" s="66"/>
      <c r="N2" s="66"/>
      <c r="O2" s="66"/>
      <c r="P2" s="66"/>
      <c r="Q2" s="66"/>
      <c r="R2" s="66"/>
    </row>
    <row r="3" spans="1:18" ht="66" customHeight="1">
      <c r="A3" s="7"/>
      <c r="B3" s="68" t="s">
        <v>76</v>
      </c>
      <c r="C3" s="68" t="str">
        <f>"Fuerza  de referencia            ("&amp;TEXT('Datos mensurando'!$F$22,"#,0")&amp;")"</f>
        <v>Fuerza  de referencia            (Kgf)</v>
      </c>
      <c r="D3" s="68" t="str">
        <f>"Indicación del instrumento            ("&amp;TEXT('Datos mensurando'!$F$22,"#,0")&amp;")"</f>
        <v>Indicación del instrumento            (Kgf)</v>
      </c>
      <c r="E3" s="68" t="str">
        <f>"Incertidumbre  Típica            ("&amp;TEXT('Datos mensurando'!$F$22,"#,0")&amp;")"</f>
        <v>Incertidumbre  Típica            (Kgf)</v>
      </c>
      <c r="F3" s="68" t="s">
        <v>23</v>
      </c>
      <c r="G3" s="68" t="str">
        <f>"Incertidumbre  Expandida            ("&amp;TEXT('Datos mensurando'!$F$22,"#,0")&amp;")"</f>
        <v>Incertidumbre  Expandida            (Kgf)</v>
      </c>
      <c r="H3" s="7"/>
      <c r="I3" s="7"/>
      <c r="J3" s="66"/>
      <c r="K3" s="66"/>
      <c r="L3" s="66"/>
      <c r="M3" s="66"/>
      <c r="N3" s="66"/>
      <c r="O3" s="66"/>
      <c r="P3" s="66"/>
      <c r="Q3" s="66"/>
      <c r="R3" s="66"/>
    </row>
    <row r="4" spans="1:18" ht="15.75">
      <c r="A4" s="7"/>
      <c r="B4" s="69">
        <f>Lecturas!B8</f>
        <v>1.959875</v>
      </c>
      <c r="C4" s="77">
        <f>Lecturas!A8</f>
        <v>200</v>
      </c>
      <c r="D4" s="70">
        <f>Lecturas!I8</f>
        <v>199.66666666666666</v>
      </c>
      <c r="E4" s="69">
        <f>Incertidumbres!I8</f>
        <v>1.4298436200431506</v>
      </c>
      <c r="F4" s="77">
        <f>Incertidumbres!K8</f>
        <v>2</v>
      </c>
      <c r="G4" s="69">
        <f>Incertidumbres!L8</f>
        <v>2.859687240086301</v>
      </c>
      <c r="H4" s="7"/>
      <c r="I4" s="7"/>
      <c r="J4" s="66"/>
      <c r="K4" s="66"/>
      <c r="L4" s="66"/>
      <c r="M4" s="66"/>
      <c r="N4" s="66"/>
      <c r="O4" s="66"/>
      <c r="P4" s="66"/>
      <c r="Q4" s="66"/>
      <c r="R4" s="66"/>
    </row>
    <row r="5" spans="1:18" ht="15.75">
      <c r="A5" s="7"/>
      <c r="B5" s="69">
        <f>Lecturas!B9</f>
        <v>3.91975</v>
      </c>
      <c r="C5" s="77">
        <f>Lecturas!A9</f>
        <v>400</v>
      </c>
      <c r="D5" s="70">
        <f>Lecturas!I9</f>
        <v>401</v>
      </c>
      <c r="E5" s="69">
        <f>Incertidumbres!I9</f>
        <v>1.2382817396160968</v>
      </c>
      <c r="F5" s="77">
        <f>Incertidumbres!K9</f>
        <v>2</v>
      </c>
      <c r="G5" s="69">
        <f>Incertidumbres!L9</f>
        <v>2.4765634792321936</v>
      </c>
      <c r="H5" s="7"/>
      <c r="I5" s="7"/>
      <c r="J5" s="66"/>
      <c r="K5" s="66"/>
      <c r="L5" s="66"/>
      <c r="M5" s="66"/>
      <c r="N5" s="66"/>
      <c r="O5" s="66"/>
      <c r="P5" s="66"/>
      <c r="Q5" s="66"/>
      <c r="R5" s="66"/>
    </row>
    <row r="6" spans="1:18" ht="15.75">
      <c r="A6" s="7"/>
      <c r="B6" s="69">
        <f>Lecturas!B10</f>
        <v>5.879625</v>
      </c>
      <c r="C6" s="77">
        <f>Lecturas!A10</f>
        <v>600</v>
      </c>
      <c r="D6" s="70">
        <f>Lecturas!I10</f>
        <v>596.3333333333334</v>
      </c>
      <c r="E6" s="69">
        <f>Incertidumbres!I10</f>
        <v>1.4298436200448468</v>
      </c>
      <c r="F6" s="77">
        <f>Incertidumbres!K10</f>
        <v>2</v>
      </c>
      <c r="G6" s="69">
        <f>Incertidumbres!L10</f>
        <v>2.8596872400896935</v>
      </c>
      <c r="H6" s="7"/>
      <c r="I6" s="7"/>
      <c r="J6" s="66"/>
      <c r="K6" s="66"/>
      <c r="L6" s="66"/>
      <c r="M6" s="66"/>
      <c r="N6" s="66"/>
      <c r="O6" s="66"/>
      <c r="P6" s="66"/>
      <c r="Q6" s="66"/>
      <c r="R6" s="66"/>
    </row>
    <row r="7" spans="1:18" ht="15.75">
      <c r="A7" s="7"/>
      <c r="B7" s="69">
        <f>Lecturas!B11</f>
        <v>7.8395</v>
      </c>
      <c r="C7" s="77">
        <f>Lecturas!A11</f>
        <v>800</v>
      </c>
      <c r="D7" s="70">
        <f>Lecturas!I11</f>
        <v>799.3333333333334</v>
      </c>
      <c r="E7" s="69">
        <f>Incertidumbres!I11</f>
        <v>1.3581063205003328</v>
      </c>
      <c r="F7" s="77">
        <f>Incertidumbres!K11</f>
        <v>2</v>
      </c>
      <c r="G7" s="69">
        <f>Incertidumbres!L11</f>
        <v>2.7162126410006655</v>
      </c>
      <c r="H7" s="7"/>
      <c r="I7" s="7"/>
      <c r="J7" s="66"/>
      <c r="K7" s="66"/>
      <c r="L7" s="66"/>
      <c r="M7" s="66"/>
      <c r="N7" s="66"/>
      <c r="O7" s="66"/>
      <c r="P7" s="66"/>
      <c r="Q7" s="66"/>
      <c r="R7" s="66"/>
    </row>
    <row r="8" spans="1:18" ht="15.75">
      <c r="A8" s="7"/>
      <c r="B8" s="69">
        <f>Lecturas!B12</f>
        <v>9.30940625</v>
      </c>
      <c r="C8" s="77">
        <f>Lecturas!A12</f>
        <v>950</v>
      </c>
      <c r="D8" s="70">
        <f>Lecturas!I12</f>
        <v>998.8</v>
      </c>
      <c r="E8" s="69">
        <f>Incertidumbres!I12</f>
        <v>1.238281739612963</v>
      </c>
      <c r="F8" s="77">
        <f>Incertidumbres!K12</f>
        <v>2</v>
      </c>
      <c r="G8" s="69">
        <f>Incertidumbres!L12</f>
        <v>2.476563479225926</v>
      </c>
      <c r="H8" s="7"/>
      <c r="I8" s="7"/>
      <c r="J8" s="66"/>
      <c r="K8" s="66"/>
      <c r="L8" s="66"/>
      <c r="M8" s="66"/>
      <c r="N8" s="66"/>
      <c r="O8" s="66"/>
      <c r="P8" s="66"/>
      <c r="Q8" s="66"/>
      <c r="R8" s="66"/>
    </row>
    <row r="9" spans="1:18" ht="15.75">
      <c r="A9" s="32"/>
      <c r="B9" s="93"/>
      <c r="C9" s="32"/>
      <c r="D9" s="32"/>
      <c r="E9" s="32"/>
      <c r="F9" s="32"/>
      <c r="G9" s="32"/>
      <c r="H9" s="32"/>
      <c r="I9" s="32"/>
      <c r="J9" s="66"/>
      <c r="K9" s="66"/>
      <c r="L9" s="66"/>
      <c r="M9" s="66"/>
      <c r="N9" s="66"/>
      <c r="O9" s="66"/>
      <c r="P9" s="66"/>
      <c r="Q9" s="66"/>
      <c r="R9" s="66"/>
    </row>
    <row r="10" spans="1:18" ht="15.75">
      <c r="A10" s="32"/>
      <c r="B10" s="93"/>
      <c r="C10" s="32"/>
      <c r="D10" s="32"/>
      <c r="E10" s="32"/>
      <c r="F10" s="32"/>
      <c r="G10" s="32"/>
      <c r="H10" s="32"/>
      <c r="I10" s="32"/>
      <c r="J10" s="66"/>
      <c r="K10" s="66"/>
      <c r="L10" s="66"/>
      <c r="M10" s="66"/>
      <c r="N10" s="66"/>
      <c r="O10" s="66"/>
      <c r="P10" s="66"/>
      <c r="Q10" s="66"/>
      <c r="R10" s="66"/>
    </row>
    <row r="11" spans="1:18" ht="15.75">
      <c r="A11" s="32"/>
      <c r="B11" s="93"/>
      <c r="C11" s="32"/>
      <c r="D11" s="32"/>
      <c r="E11" s="32"/>
      <c r="F11" s="32"/>
      <c r="G11" s="32"/>
      <c r="H11" s="32"/>
      <c r="I11" s="32"/>
      <c r="J11" s="66"/>
      <c r="K11" s="66"/>
      <c r="L11" s="66"/>
      <c r="M11" s="66"/>
      <c r="N11" s="66"/>
      <c r="O11" s="66"/>
      <c r="P11" s="66"/>
      <c r="Q11" s="66"/>
      <c r="R11" s="66"/>
    </row>
    <row r="12" spans="1:18" ht="15.75">
      <c r="A12" s="67"/>
      <c r="B12" s="83"/>
      <c r="C12" s="67"/>
      <c r="D12" s="67"/>
      <c r="E12" s="67"/>
      <c r="F12" s="67"/>
      <c r="G12" s="67"/>
      <c r="H12" s="67"/>
      <c r="I12" s="67"/>
      <c r="J12" s="66"/>
      <c r="K12" s="66"/>
      <c r="L12" s="66"/>
      <c r="M12" s="66"/>
      <c r="N12" s="66"/>
      <c r="O12" s="66"/>
      <c r="P12" s="66"/>
      <c r="Q12" s="66"/>
      <c r="R12" s="66"/>
    </row>
    <row r="13" spans="1:18" ht="15.75">
      <c r="A13" s="67"/>
      <c r="B13" s="83"/>
      <c r="C13" s="67"/>
      <c r="D13" s="67"/>
      <c r="E13" s="67"/>
      <c r="F13" s="67"/>
      <c r="G13" s="67"/>
      <c r="H13" s="67"/>
      <c r="I13" s="67"/>
      <c r="J13" s="66"/>
      <c r="K13" s="66"/>
      <c r="L13" s="66"/>
      <c r="M13" s="66"/>
      <c r="N13" s="66"/>
      <c r="O13" s="66"/>
      <c r="P13" s="66"/>
      <c r="Q13" s="66"/>
      <c r="R13" s="66"/>
    </row>
    <row r="14" spans="1:18" ht="15.75">
      <c r="A14" s="67"/>
      <c r="B14" s="83"/>
      <c r="C14" s="67"/>
      <c r="D14" s="67"/>
      <c r="E14" s="67"/>
      <c r="F14" s="67"/>
      <c r="G14" s="67"/>
      <c r="H14" s="67"/>
      <c r="I14" s="67"/>
      <c r="J14" s="66"/>
      <c r="K14" s="66"/>
      <c r="L14" s="66"/>
      <c r="M14" s="66"/>
      <c r="N14" s="66"/>
      <c r="O14" s="66"/>
      <c r="P14" s="66"/>
      <c r="Q14" s="66"/>
      <c r="R14" s="66"/>
    </row>
    <row r="15" spans="1:18" ht="15.75">
      <c r="A15" s="67"/>
      <c r="B15" s="83"/>
      <c r="C15" s="67"/>
      <c r="D15" s="67"/>
      <c r="E15" s="67"/>
      <c r="F15" s="67"/>
      <c r="G15" s="67"/>
      <c r="H15" s="67"/>
      <c r="I15" s="67"/>
      <c r="J15" s="66"/>
      <c r="K15" s="66"/>
      <c r="L15" s="66"/>
      <c r="M15" s="66"/>
      <c r="N15" s="66"/>
      <c r="O15" s="66"/>
      <c r="P15" s="66"/>
      <c r="Q15" s="66"/>
      <c r="R15" s="66"/>
    </row>
    <row r="16" spans="1:18" ht="12.75">
      <c r="A16" s="67"/>
      <c r="B16" s="67"/>
      <c r="C16" s="67"/>
      <c r="D16" s="67"/>
      <c r="E16" s="67"/>
      <c r="F16" s="67"/>
      <c r="G16" s="67"/>
      <c r="H16" s="67"/>
      <c r="I16" s="67"/>
      <c r="J16" s="66"/>
      <c r="K16" s="66"/>
      <c r="L16" s="66"/>
      <c r="M16" s="66"/>
      <c r="N16" s="66"/>
      <c r="O16" s="66"/>
      <c r="P16" s="66"/>
      <c r="Q16" s="66"/>
      <c r="R16" s="66"/>
    </row>
    <row r="17" spans="1:18" ht="12.75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</row>
    <row r="18" spans="1:18" ht="12.7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</row>
    <row r="19" spans="1:18" ht="12.75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</row>
    <row r="20" spans="1:18" ht="12.7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</row>
    <row r="21" spans="1:18" ht="12.75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</row>
    <row r="22" spans="1:18" ht="12.7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</row>
    <row r="23" spans="1:18" ht="12.7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</row>
    <row r="24" spans="1:18" ht="12.7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</row>
    <row r="25" spans="1:18" ht="12.7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</row>
    <row r="26" spans="1:18" ht="12.7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</row>
    <row r="27" spans="1:18" ht="12.75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</row>
    <row r="28" spans="1:18" ht="12.7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</row>
    <row r="29" spans="1:18" ht="12.7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</row>
    <row r="30" spans="1:18" ht="12.75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</row>
    <row r="31" spans="1:18" ht="12.7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</row>
    <row r="32" spans="1:18" ht="12.7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</row>
    <row r="33" spans="1:18" ht="12.7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</row>
    <row r="34" spans="1:18" ht="12.7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</row>
    <row r="35" spans="1:18" ht="12.7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</row>
    <row r="36" spans="1:18" ht="12.7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</row>
    <row r="37" spans="1:18" ht="12.7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</row>
    <row r="38" spans="10:18" ht="12.75">
      <c r="J38" s="66"/>
      <c r="K38" s="66"/>
      <c r="L38" s="66"/>
      <c r="M38" s="66"/>
      <c r="N38" s="66"/>
      <c r="O38" s="66"/>
      <c r="P38" s="66"/>
      <c r="Q38" s="66"/>
      <c r="R38" s="66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H15"/>
  <sheetViews>
    <sheetView tabSelected="1" workbookViewId="0" topLeftCell="A1">
      <selection activeCell="E24" sqref="E23:E24"/>
    </sheetView>
  </sheetViews>
  <sheetFormatPr defaultColWidth="11.421875" defaultRowHeight="12.75"/>
  <cols>
    <col min="3" max="3" width="12.28125" style="0" bestFit="1" customWidth="1"/>
  </cols>
  <sheetData>
    <row r="2" ht="13.5" thickBot="1"/>
    <row r="3" spans="2:8" ht="13.5" thickBot="1">
      <c r="B3" t="s">
        <v>22</v>
      </c>
      <c r="G3" s="6" t="s">
        <v>16</v>
      </c>
      <c r="H3" s="6" t="s">
        <v>23</v>
      </c>
    </row>
    <row r="4" spans="7:8" ht="12.75">
      <c r="G4" s="5">
        <v>1</v>
      </c>
      <c r="H4" s="5">
        <v>13.97</v>
      </c>
    </row>
    <row r="5" spans="7:8" ht="12.75">
      <c r="G5" s="2">
        <v>2</v>
      </c>
      <c r="H5" s="2">
        <v>4.53</v>
      </c>
    </row>
    <row r="6" spans="7:8" ht="12.75">
      <c r="G6" s="2">
        <v>3</v>
      </c>
      <c r="H6" s="2">
        <v>3.31</v>
      </c>
    </row>
    <row r="7" spans="2:8" ht="12.75">
      <c r="B7" s="72" t="s">
        <v>70</v>
      </c>
      <c r="D7" t="s">
        <v>77</v>
      </c>
      <c r="G7" s="2">
        <v>4</v>
      </c>
      <c r="H7" s="2">
        <v>2.87</v>
      </c>
    </row>
    <row r="8" spans="2:8" ht="12.75">
      <c r="B8" s="71" t="s">
        <v>49</v>
      </c>
      <c r="D8" t="s">
        <v>78</v>
      </c>
      <c r="G8" s="2">
        <v>5</v>
      </c>
      <c r="H8" s="2">
        <v>2.65</v>
      </c>
    </row>
    <row r="9" spans="2:8" ht="12.75">
      <c r="B9" s="71" t="s">
        <v>72</v>
      </c>
      <c r="G9" s="2">
        <v>6</v>
      </c>
      <c r="H9" s="2">
        <v>2.52</v>
      </c>
    </row>
    <row r="10" spans="2:8" ht="12.75">
      <c r="B10" s="71" t="s">
        <v>71</v>
      </c>
      <c r="G10" s="2">
        <v>7</v>
      </c>
      <c r="H10" s="2">
        <v>2.43</v>
      </c>
    </row>
    <row r="11" spans="2:8" ht="12.75">
      <c r="B11" s="71" t="s">
        <v>73</v>
      </c>
      <c r="G11" s="2">
        <v>8</v>
      </c>
      <c r="H11" s="2">
        <v>2.37</v>
      </c>
    </row>
    <row r="12" spans="2:8" ht="12.75">
      <c r="B12" s="71" t="s">
        <v>52</v>
      </c>
      <c r="G12" s="2">
        <v>10</v>
      </c>
      <c r="H12" s="2">
        <v>2.28</v>
      </c>
    </row>
    <row r="13" spans="7:8" ht="12.75">
      <c r="G13" s="2">
        <v>20</v>
      </c>
      <c r="H13" s="2">
        <v>2.13</v>
      </c>
    </row>
    <row r="14" spans="7:8" ht="12.75">
      <c r="G14" s="2">
        <v>50</v>
      </c>
      <c r="H14" s="2">
        <v>2.05</v>
      </c>
    </row>
    <row r="15" spans="7:8" ht="12.75">
      <c r="G15" s="2" t="s">
        <v>24</v>
      </c>
      <c r="H15" s="2">
        <v>2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VEIASA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mmendez</dc:creator>
  <cp:keywords/>
  <dc:description/>
  <cp:lastModifiedBy>Peri</cp:lastModifiedBy>
  <cp:lastPrinted>2003-07-11T08:00:38Z</cp:lastPrinted>
  <dcterms:created xsi:type="dcterms:W3CDTF">2003-02-19T13:39:55Z</dcterms:created>
  <dcterms:modified xsi:type="dcterms:W3CDTF">2003-09-28T19:17:44Z</dcterms:modified>
  <cp:category/>
  <cp:version/>
  <cp:contentType/>
  <cp:contentStatus/>
</cp:coreProperties>
</file>