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1156" yWindow="240" windowWidth="10665" windowHeight="7110" tabRatio="708" firstSheet="2" activeTab="9"/>
  </bookViews>
  <sheets>
    <sheet name="Datos PAR" sheetId="1" r:id="rId1"/>
    <sheet name="Datos ÁNGULO" sheetId="2" r:id="rId2"/>
    <sheet name="patrón2" sheetId="3" r:id="rId3"/>
    <sheet name="patrón1" sheetId="4" r:id="rId4"/>
    <sheet name="patrón0" sheetId="5" r:id="rId5"/>
    <sheet name="patrón3" sheetId="6" r:id="rId6"/>
    <sheet name="Incert. PAR" sheetId="7" r:id="rId7"/>
    <sheet name="Incert.ÁNGULO" sheetId="8" r:id="rId8"/>
    <sheet name="Resultados" sheetId="9" r:id="rId9"/>
    <sheet name="Auxiliar" sheetId="10" r:id="rId10"/>
  </sheets>
  <definedNames>
    <definedName name="_xlnm.Print_Area" localSheetId="1">'Datos ÁNGULO'!$A$2:$M$36</definedName>
    <definedName name="_xlnm.Print_Area" localSheetId="0">'Datos PAR'!$A$2:$M$42</definedName>
  </definedNames>
  <calcPr fullCalcOnLoad="1"/>
</workbook>
</file>

<file path=xl/sharedStrings.xml><?xml version="1.0" encoding="utf-8"?>
<sst xmlns="http://schemas.openxmlformats.org/spreadsheetml/2006/main" count="475" uniqueCount="255">
  <si>
    <t>Polinomio de correccion:</t>
  </si>
  <si>
    <t>Valor ajustado</t>
  </si>
  <si>
    <t>Nº de serie:</t>
  </si>
  <si>
    <t>Indique el momento</t>
  </si>
  <si>
    <t>Elemento:</t>
  </si>
  <si>
    <t>COMPROBADOR DE TROCOMETROS</t>
  </si>
  <si>
    <t>Transductor:</t>
  </si>
  <si>
    <t>de 0 a 50 Nm</t>
  </si>
  <si>
    <t>I5001</t>
  </si>
  <si>
    <t>de 0 a 200 Nm</t>
  </si>
  <si>
    <t>I20003</t>
  </si>
  <si>
    <t>-0.04784627267397171+0.002550905114783025x -0.000046666414715920205 x^2 + 1.2703827358944354e-7 x^3</t>
  </si>
  <si>
    <t>de 0 a 500 Nm</t>
  </si>
  <si>
    <t>I50002</t>
  </si>
  <si>
    <t>0,735204-0,0121995*C8+0,0000369005*C8^2-0,0000000462693*C8^3</t>
  </si>
  <si>
    <t>de 0 a 1500 Nm</t>
  </si>
  <si>
    <t>I150001</t>
  </si>
  <si>
    <t>0,836231-0,00513236x+5,5835e-06x^2-1,7373e-09x^3</t>
  </si>
  <si>
    <t>Momento Patrón (Nm)</t>
  </si>
  <si>
    <t>Corrección  (Nm)</t>
  </si>
  <si>
    <t>Incertidumbre para el cálculo (Nm)</t>
  </si>
  <si>
    <t>k</t>
  </si>
  <si>
    <t>Incertidumbre (indicada en el certificado) (Nm)</t>
  </si>
  <si>
    <t>Error absoluto de Corrección</t>
  </si>
  <si>
    <t>Valor ajustado por el Polin. de ajuste</t>
  </si>
  <si>
    <t>COMPROBADOR DE MOMENTOS</t>
  </si>
  <si>
    <t>Nota: Como se observa existe un error muy grande en el rango de 130 y 230 Nm. Si eliminamos el valor de 53,543 Nm</t>
  </si>
  <si>
    <t>obteniendo un nuevos polinomios de Interpolación a partir de 4 puntos los errores disminuyen considerablemente</t>
  </si>
  <si>
    <t>Como vemos Los errores practicamente se anulan</t>
  </si>
  <si>
    <t>con lo que este transductor solo debe ser utilizado entre un rango de 131 y 500 Nm</t>
  </si>
  <si>
    <t>Nota: Como se observa existe un error  grande en el rango de 50 y 80 Nm. Si eliminamos el valor de 33,943 Nm</t>
  </si>
  <si>
    <t>con lo que este transductor solo debe ser utilizado de forma optima entre un rango de 50 y 200 Nm</t>
  </si>
  <si>
    <t>con lo que este transductor solo debe ser utilizado preferiblementeentre un rango de 370 y 1500 Nm</t>
  </si>
  <si>
    <t>-0,263356+0,00879111 X-0,000100771 X^2 + 0,000000270677X^3</t>
  </si>
  <si>
    <t>Y LOS NUEVOS POLINOMIOS SON:</t>
  </si>
  <si>
    <t>LOS NUEVOS POLINOMIOS SON:</t>
  </si>
  <si>
    <t>-1,67281+0,0168874X-0,000067069X^2+0,0000000662826 X^3</t>
  </si>
  <si>
    <t>0,038718-0,00187538 X+0,00000170777 X^2- 0,000000000335815 X^3</t>
  </si>
  <si>
    <t>Al eliminar el primer punto de la serie:</t>
  </si>
  <si>
    <t>0.0506188-0.00637467M+0.000128491M^2-1.56162e-6Mx^3</t>
  </si>
  <si>
    <r>
      <t>Ca=A+ B*M +C*M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D*M</t>
    </r>
    <r>
      <rPr>
        <vertAlign val="superscript"/>
        <sz val="10"/>
        <rFont val="Arial"/>
        <family val="2"/>
      </rPr>
      <t>3</t>
    </r>
  </si>
  <si>
    <t>Ui</t>
  </si>
  <si>
    <t>n</t>
  </si>
  <si>
    <t>Veff</t>
  </si>
  <si>
    <r>
      <t>u</t>
    </r>
    <r>
      <rPr>
        <b/>
        <vertAlign val="subscript"/>
        <sz val="10"/>
        <rFont val="Times New Roman"/>
        <family val="1"/>
      </rPr>
      <t>i</t>
    </r>
  </si>
  <si>
    <t>Punto de calibración</t>
  </si>
  <si>
    <t>Corrección</t>
  </si>
  <si>
    <t>Incertidumbre</t>
  </si>
  <si>
    <t>Mij</t>
  </si>
  <si>
    <t>PATRON 0</t>
  </si>
  <si>
    <t>PATRON 2</t>
  </si>
  <si>
    <t>PATRON 1</t>
  </si>
  <si>
    <t>PATRON 3</t>
  </si>
  <si>
    <t>Patrón usado (0,1,2,3)</t>
  </si>
  <si>
    <t>Cpa</t>
  </si>
  <si>
    <r>
      <t>Valor ajustado (CP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</si>
  <si>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t xml:space="preserve"> momento (Mpi)</t>
  </si>
  <si>
    <t>momento (Mpi)</t>
  </si>
  <si>
    <r>
      <t>M</t>
    </r>
    <r>
      <rPr>
        <b/>
        <vertAlign val="subscript"/>
        <sz val="10"/>
        <rFont val="Times New Roman"/>
        <family val="1"/>
      </rPr>
      <t>i</t>
    </r>
  </si>
  <si>
    <t>resolución</t>
  </si>
  <si>
    <r>
      <t>s</t>
    </r>
    <r>
      <rPr>
        <b/>
        <vertAlign val="subscript"/>
        <sz val="10"/>
        <rFont val="Times New Roman"/>
        <family val="1"/>
      </rPr>
      <t>i</t>
    </r>
  </si>
  <si>
    <r>
      <t>u</t>
    </r>
    <r>
      <rPr>
        <b/>
        <vertAlign val="subscript"/>
        <sz val="10"/>
        <rFont val="Times New Roman"/>
        <family val="1"/>
      </rPr>
      <t>rep</t>
    </r>
  </si>
  <si>
    <t xml:space="preserve">EL NUEVO POLINOMIO ES </t>
  </si>
  <si>
    <t>1% del par aplicado (N.m)</t>
  </si>
  <si>
    <t>Indique tipo de llave dinamométrica:</t>
  </si>
  <si>
    <t>Llave de disparo</t>
  </si>
  <si>
    <t>Llave de lectura directa</t>
  </si>
  <si>
    <t>Aceleración de la gravedad local</t>
  </si>
  <si>
    <t>Nm</t>
  </si>
  <si>
    <t>Kgm</t>
  </si>
  <si>
    <t>Valor inicial rango</t>
  </si>
  <si>
    <t>Valor final rango</t>
  </si>
  <si>
    <t>CARGA seleccionada en funcion de la resolucion</t>
  </si>
  <si>
    <t>Correccion media %</t>
  </si>
  <si>
    <t>Corrección %</t>
  </si>
  <si>
    <t>Comprobación</t>
  </si>
  <si>
    <t xml:space="preserve">polinomio de ajuste </t>
  </si>
  <si>
    <t xml:space="preserve">En estas casillas introducir los coeficientes del nuevo </t>
  </si>
  <si>
    <t>Cuando se recalibre el patrón</t>
  </si>
  <si>
    <t>COMPROBADOR DE TORCOMETROS</t>
  </si>
  <si>
    <t>Según UNE-EN 26789</t>
  </si>
  <si>
    <t>La incertidumbre del patrón debe ser menor al 1%</t>
  </si>
  <si>
    <t>del valor medido</t>
  </si>
  <si>
    <t>E00111LL 4/5</t>
  </si>
  <si>
    <t>E00111LL 3/5</t>
  </si>
  <si>
    <t>Incertidumbre para el cálculo</t>
  </si>
  <si>
    <t xml:space="preserve">escogida cogiendo el máximo del intérvalo </t>
  </si>
  <si>
    <t>al que pertenece la carga</t>
  </si>
  <si>
    <t>Valores de Incertidumbre del patrón</t>
  </si>
  <si>
    <t>Valor ajustado (de corrección)</t>
  </si>
  <si>
    <t xml:space="preserve">Incertidumbre para el cálculo </t>
  </si>
  <si>
    <t xml:space="preserve">ajustada por el polinomio puesto que todos los </t>
  </si>
  <si>
    <t>puntos tienen el mismo factor de cobertura</t>
  </si>
  <si>
    <t>E00111LL 5/5</t>
  </si>
  <si>
    <t>Como vemos los errores practicamente se anulan en el polinomio de correcion</t>
  </si>
  <si>
    <t>Incertidumbre del ajuste de la correccion</t>
  </si>
  <si>
    <r>
      <t>u</t>
    </r>
    <r>
      <rPr>
        <b/>
        <vertAlign val="subscript"/>
        <sz val="10"/>
        <rFont val="Times New Roman"/>
        <family val="1"/>
      </rPr>
      <t>a,correccion</t>
    </r>
  </si>
  <si>
    <t>Valores del patrón</t>
  </si>
  <si>
    <t>Valor de la llave           (N.m)</t>
  </si>
  <si>
    <t>Valor medio del patrón</t>
  </si>
  <si>
    <t>1ª LECTURA (N.m)</t>
  </si>
  <si>
    <t>2ª LECTURA (N.m)</t>
  </si>
  <si>
    <t>3ª LECTURA (N.m)</t>
  </si>
  <si>
    <t>4ª LECTURA (N.m)</t>
  </si>
  <si>
    <t>5ª LECTURA (N.m)</t>
  </si>
  <si>
    <t>6ª LECTURA (N.m)</t>
  </si>
  <si>
    <t>7ª LECTURA (N.m)</t>
  </si>
  <si>
    <t>8ª LECTURA (N.m)</t>
  </si>
  <si>
    <t>9ª LECTURA (N.m)</t>
  </si>
  <si>
    <t>10ª LECTURA (N.m)</t>
  </si>
  <si>
    <r>
      <t>u</t>
    </r>
    <r>
      <rPr>
        <b/>
        <vertAlign val="subscript"/>
        <sz val="10"/>
        <rFont val="Times New Roman"/>
        <family val="1"/>
      </rPr>
      <t>patrón</t>
    </r>
    <r>
      <rPr>
        <b/>
        <sz val="10"/>
        <rFont val="Times New Roman"/>
        <family val="1"/>
      </rPr>
      <t xml:space="preserve"> (N·m)</t>
    </r>
  </si>
  <si>
    <r>
      <t>u</t>
    </r>
    <r>
      <rPr>
        <b/>
        <vertAlign val="subscript"/>
        <sz val="10"/>
        <rFont val="Times New Roman"/>
        <family val="1"/>
      </rPr>
      <t>der-patrón</t>
    </r>
    <r>
      <rPr>
        <b/>
        <sz val="10"/>
        <rFont val="Times New Roman"/>
        <family val="1"/>
      </rPr>
      <t xml:space="preserve"> (N·m)</t>
    </r>
  </si>
  <si>
    <r>
      <t>u</t>
    </r>
    <r>
      <rPr>
        <b/>
        <vertAlign val="subscript"/>
        <sz val="10"/>
        <rFont val="Times New Roman"/>
        <family val="1"/>
      </rPr>
      <t xml:space="preserve">r  </t>
    </r>
    <r>
      <rPr>
        <b/>
        <sz val="10"/>
        <rFont val="Times New Roman"/>
        <family val="1"/>
      </rPr>
      <t>(N·m)</t>
    </r>
  </si>
  <si>
    <t>Mref</t>
  </si>
  <si>
    <t xml:space="preserve">Incertidumbre del ajuste de la </t>
  </si>
  <si>
    <t xml:space="preserve">correccion escogida cogiendo el máximo del intérvalo </t>
  </si>
  <si>
    <t>cogiendo los 5 puntos</t>
  </si>
  <si>
    <t>cogiendo 4 puntos</t>
  </si>
  <si>
    <t>Incertidumbre de la correccion con el polinomio de ajuste q usa todos los puntos</t>
  </si>
  <si>
    <t>Valores de Corrección con el polinomio de ajuste que usa todos los puntos</t>
  </si>
  <si>
    <t>Valores de Corrección con el polinomio de ajuste eliminando un punto</t>
  </si>
  <si>
    <t>Incertidumbre de la correccion con el polinomio de ajuste que una n-1  puntos</t>
  </si>
  <si>
    <t xml:space="preserve">Estos son los valores de correción y de incertidumbre de la corrección que coje actualmente </t>
  </si>
  <si>
    <t>Sin embargo, si en un futuro se pretenden utilizar las correcciones e incertidumbres de corrección de las casillas en verde</t>
  </si>
  <si>
    <t xml:space="preserve">que son las que vienen de los polinomios de interpolación que cojen los 5 puntos, tan solo habrá que indicarlo así en la hoja </t>
  </si>
  <si>
    <t>Calc. Incertidumbres</t>
  </si>
  <si>
    <t>HOJA DE TOMA DE DATOS DE CALIBRACIÓN DE LLAVES DINAMOMÉTRICAS</t>
  </si>
  <si>
    <t xml:space="preserve">LABORATORIO CENTRAL </t>
  </si>
  <si>
    <t>Expediente:</t>
  </si>
  <si>
    <t>Nº de Objeto de Ensayo:</t>
  </si>
  <si>
    <t>Solicitante:</t>
  </si>
  <si>
    <t>Dirección:</t>
  </si>
  <si>
    <t>Localidad:</t>
  </si>
  <si>
    <t>Provincia:</t>
  </si>
  <si>
    <t>CP:</t>
  </si>
  <si>
    <t>Fabricante/Marca:</t>
  </si>
  <si>
    <t>Modelo:</t>
  </si>
  <si>
    <t>Unidad de medida:</t>
  </si>
  <si>
    <t>Principio de escala:</t>
  </si>
  <si>
    <t>Fondo de escala:</t>
  </si>
  <si>
    <t>Resolución:</t>
  </si>
  <si>
    <t>Tipo:</t>
  </si>
  <si>
    <t>Nº de Patrones de par utilizados:</t>
  </si>
  <si>
    <t>Nº de Control:</t>
  </si>
  <si>
    <t>Sentido de giro:</t>
  </si>
  <si>
    <t>Patrón utilizado</t>
  </si>
  <si>
    <t>Puntos de calibración</t>
  </si>
  <si>
    <t>Ensayo 1</t>
  </si>
  <si>
    <t>Ensayo 2</t>
  </si>
  <si>
    <t>Ensayo 3</t>
  </si>
  <si>
    <t>Ensayo 4</t>
  </si>
  <si>
    <t>Ensayo 5</t>
  </si>
  <si>
    <t>Ensayo 6</t>
  </si>
  <si>
    <t>Ensayo 7</t>
  </si>
  <si>
    <t>Ensayo 8</t>
  </si>
  <si>
    <t>Ensayo 9</t>
  </si>
  <si>
    <t>Ensayo 10</t>
  </si>
  <si>
    <t>Temperatura de la sala (inicio/final):</t>
  </si>
  <si>
    <t>Humedad relativa (inicio/final):</t>
  </si>
  <si>
    <t>Fecha de inicio:</t>
  </si>
  <si>
    <t>Fecha final:</t>
  </si>
  <si>
    <t>Observaciones:</t>
  </si>
  <si>
    <t>Calibración realizada por:</t>
  </si>
  <si>
    <t>de</t>
  </si>
  <si>
    <t>Patrón</t>
  </si>
  <si>
    <t>Rango</t>
  </si>
  <si>
    <t>Nº de control</t>
  </si>
  <si>
    <t xml:space="preserve">Patrón </t>
  </si>
  <si>
    <t>Nº control</t>
  </si>
  <si>
    <t>Total de patrones usados</t>
  </si>
  <si>
    <t>p21</t>
  </si>
  <si>
    <t>p22</t>
  </si>
  <si>
    <t>p23</t>
  </si>
  <si>
    <t>p24</t>
  </si>
  <si>
    <t>p25</t>
  </si>
  <si>
    <t>Cargo:</t>
  </si>
  <si>
    <t xml:space="preserve">Nº de control del patrón de  </t>
  </si>
  <si>
    <r>
      <t>Incertidumbre de la corrección u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(N·m)</t>
    </r>
  </si>
  <si>
    <r>
      <t>Incertidumbre de la corrección u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(N·m)</t>
    </r>
  </si>
  <si>
    <t xml:space="preserve">corrección escogida cogiendo el máximo del intérvalo </t>
  </si>
  <si>
    <t>Polinomio de corrección:</t>
  </si>
  <si>
    <t>Estas son las correcciónes que actualmente se cojen para este patrón</t>
  </si>
  <si>
    <t>Incertidumbre de corrección (N·m)</t>
  </si>
  <si>
    <t>de la corrección</t>
  </si>
  <si>
    <t>Incertidumbre del ajuste de la corrección</t>
  </si>
  <si>
    <t xml:space="preserve">Nº de control del patrón de   </t>
  </si>
  <si>
    <t xml:space="preserve">Nº de control del patrón de </t>
  </si>
  <si>
    <t>Nº de control del patrón de</t>
  </si>
  <si>
    <t>Los errores practicamente se anulan</t>
  </si>
  <si>
    <t>A 107451</t>
  </si>
  <si>
    <t>Alcance máximo:</t>
  </si>
  <si>
    <t>E00111LL 2/5</t>
  </si>
  <si>
    <t>CALIBRACIÓN  EN INDICACIÓN DE PAR</t>
  </si>
  <si>
    <t>Características del Mensurando:</t>
  </si>
  <si>
    <t>RESULTADOS DE LA CALIBRACIÓN DE PAR</t>
  </si>
  <si>
    <t>RESULTADOS DE LA CALIBRACIÓN DE ÁNGULO</t>
  </si>
  <si>
    <t>CALIBRACIÓN  EN INDICACIÓN DE ÁNGULO</t>
  </si>
  <si>
    <t>Nº de Control patrón:</t>
  </si>
  <si>
    <t>Ángulo</t>
  </si>
  <si>
    <t>º</t>
  </si>
  <si>
    <t>Valores del módulo indicación patrón</t>
  </si>
  <si>
    <t>Aij:Valores del patrón</t>
  </si>
  <si>
    <t>Ángulo de la llave</t>
  </si>
  <si>
    <r>
      <t>A</t>
    </r>
    <r>
      <rPr>
        <b/>
        <vertAlign val="subscript"/>
        <sz val="10"/>
        <rFont val="Times New Roman"/>
        <family val="1"/>
      </rPr>
      <t>i</t>
    </r>
  </si>
  <si>
    <r>
      <t xml:space="preserve">Correción  </t>
    </r>
    <r>
      <rPr>
        <b/>
        <vertAlign val="subscript"/>
        <sz val="10"/>
        <rFont val="Times New Roman"/>
        <family val="1"/>
      </rPr>
      <t xml:space="preserve">media </t>
    </r>
  </si>
  <si>
    <r>
      <t>u</t>
    </r>
    <r>
      <rPr>
        <b/>
        <vertAlign val="subscript"/>
        <sz val="10"/>
        <rFont val="Times New Roman"/>
        <family val="1"/>
      </rPr>
      <t xml:space="preserve">r  </t>
    </r>
  </si>
  <si>
    <t>v eff</t>
  </si>
  <si>
    <t>∞</t>
  </si>
  <si>
    <t>Valor de referencia</t>
  </si>
  <si>
    <t>Incertidumbre expandida</t>
  </si>
  <si>
    <t>Incertidumbre   típica</t>
  </si>
  <si>
    <t>Par Nm</t>
  </si>
  <si>
    <t>RESOLUCIÓNES</t>
  </si>
  <si>
    <t>Unidades de la llave</t>
  </si>
  <si>
    <t>Llave dinamométrica</t>
  </si>
  <si>
    <t>Tolerancias</t>
  </si>
  <si>
    <t>Tipo 1          Llaves de lectura directa</t>
  </si>
  <si>
    <t>Modelo A: Llave de barra sometida a torsión o flexión.</t>
  </si>
  <si>
    <t>± 6 %</t>
  </si>
  <si>
    <t>Modelo B: Llave de caja rígida y escala graduada.</t>
  </si>
  <si>
    <t>± 4 %</t>
  </si>
  <si>
    <t>Modelo C:Llave de caja rígida con indicaciones digitales</t>
  </si>
  <si>
    <t>Tipo 2          Llaves de disparo</t>
  </si>
  <si>
    <t>Modelo A: Llave dinamométrica regulable y con escala graduada</t>
  </si>
  <si>
    <t>Modelo B: Llave dinamométrica con par fijo.</t>
  </si>
  <si>
    <t>Modelo C: Llave  dinamométrica regulable y sin escala graduada</t>
  </si>
  <si>
    <t xml:space="preserve">  del nuevo polinomio de ajuste para la corrección</t>
  </si>
  <si>
    <t xml:space="preserve">En estas casillas introducir los coeficientes </t>
  </si>
  <si>
    <t>A=</t>
  </si>
  <si>
    <t>B=</t>
  </si>
  <si>
    <t>C=</t>
  </si>
  <si>
    <t>D=</t>
  </si>
  <si>
    <t>Valor ajustado por el pol. de interp.</t>
  </si>
  <si>
    <t>00LL002</t>
  </si>
  <si>
    <t>Instrumento:</t>
  </si>
  <si>
    <t xml:space="preserve">Llave dinamométrica </t>
  </si>
  <si>
    <t>AUTOFUSIÓN, S.L.</t>
  </si>
  <si>
    <t>Pol. Com. GUADALHORC</t>
  </si>
  <si>
    <t>CÓRDOBA</t>
  </si>
  <si>
    <t>Cliente:</t>
  </si>
  <si>
    <t xml:space="preserve">¿El cliente es el mismo que el propietario? </t>
  </si>
  <si>
    <t>SI</t>
  </si>
  <si>
    <t>NO</t>
  </si>
  <si>
    <t>Fernando Salas Perez</t>
  </si>
  <si>
    <t xml:space="preserve"> de barra sometida a torsión o flexión</t>
  </si>
  <si>
    <t xml:space="preserve"> de caja rígida y escala graduada</t>
  </si>
  <si>
    <t xml:space="preserve"> de caja rígida con indicaciones digitales</t>
  </si>
  <si>
    <t xml:space="preserve"> regulable con escala graduada</t>
  </si>
  <si>
    <t xml:space="preserve"> con par fijo</t>
  </si>
  <si>
    <t xml:space="preserve"> regulable sin escala graduada</t>
  </si>
  <si>
    <t>USAG1</t>
  </si>
  <si>
    <t>SENTIDO DE GIRO DE LA CALIBRACIÓN</t>
  </si>
  <si>
    <t>HORARIO</t>
  </si>
  <si>
    <t>ANTIHORARIO</t>
  </si>
  <si>
    <t>La calibración......................JOOOOOOOOOOOOOOOOOOOOOOO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</si>
</sst>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0000000000000000000"/>
    <numFmt numFmtId="173" formatCode="0.000"/>
    <numFmt numFmtId="174" formatCode="0.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00000"/>
    <numFmt numFmtId="179" formatCode="#,##0\ \k\g"/>
    <numFmt numFmtId="180" formatCode="#,##0.00\ \k\g"/>
    <numFmt numFmtId="181" formatCode="#,##0.00000\ \k\g"/>
    <numFmt numFmtId="182" formatCode="0\ \k\g"/>
    <numFmt numFmtId="183" formatCode="0.00\ \k\g"/>
    <numFmt numFmtId="184" formatCode="#,##0.000\ \k\g"/>
    <numFmt numFmtId="185" formatCode="#,##0.0\ \k\g"/>
    <numFmt numFmtId="186" formatCode="#,##0.0000\ \k\g"/>
    <numFmt numFmtId="187" formatCode="0.000000000"/>
    <numFmt numFmtId="188" formatCode="0.0000000000"/>
    <numFmt numFmtId="189" formatCode="0.00000000"/>
    <numFmt numFmtId="190" formatCode="0.0000000"/>
    <numFmt numFmtId="191" formatCode="0.0000"/>
    <numFmt numFmtId="192" formatCode="0.000\ \k\g"/>
    <numFmt numFmtId="193" formatCode="0.0\ \k\g"/>
    <numFmt numFmtId="194" formatCode="#,##0.000"/>
    <numFmt numFmtId="195" formatCode="#,##0.0000"/>
    <numFmt numFmtId="196" formatCode="#,##0.0"/>
    <numFmt numFmtId="197" formatCode="0.0"/>
    <numFmt numFmtId="198" formatCode="#,##0.00000"/>
    <numFmt numFmtId="199" formatCode="#,##0.000000"/>
    <numFmt numFmtId="200" formatCode="#,##0.0000000"/>
    <numFmt numFmtId="201" formatCode="0.000E+00"/>
    <numFmt numFmtId="202" formatCode="_-* #,##0.0\ _€_-;\-* #,##0.0\ _€_-;_-* &quot;-&quot;\ _€_-;_-@_-"/>
    <numFmt numFmtId="203" formatCode="_-* #,##0.00\ _€_-;\-* #,##0.00\ _€_-;_-* &quot;-&quot;\ _€_-;_-@_-"/>
    <numFmt numFmtId="204" formatCode="_-* #,##0.000\ _€_-;\-* #,##0.000\ _€_-;_-* &quot;-&quot;\ _€_-;_-@_-"/>
    <numFmt numFmtId="205" formatCode="_-* #,##0.0000\ _€_-;\-* #,##0.0000\ _€_-;_-* &quot;-&quot;\ _€_-;_-@_-"/>
    <numFmt numFmtId="206" formatCode="_-* #,##0.00000\ _€_-;\-* #,##0.00000\ _€_-;_-* &quot;-&quot;\ _€_-;_-@_-"/>
    <numFmt numFmtId="207" formatCode="_-* #,##0.000000\ _€_-;\-* #,##0.000000\ _€_-;_-* &quot;-&quot;\ _€_-;_-@_-"/>
    <numFmt numFmtId="208" formatCode="#,##0.00000000"/>
    <numFmt numFmtId="209" formatCode="#,##0.000000000"/>
    <numFmt numFmtId="210" formatCode="00000"/>
    <numFmt numFmtId="211" formatCode="0\º\C"/>
    <numFmt numFmtId="212" formatCode="0.000&quot; N·m&quot;"/>
    <numFmt numFmtId="213" formatCode="_-* #,##0.0000000\ _€_-;\-* #,##0.0000000\ _€_-;_-* &quot;-&quot;\ _€_-;_-@_-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0"/>
      <color indexed="42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name val="Arial"/>
      <family val="0"/>
    </font>
    <font>
      <sz val="10"/>
      <color indexed="50"/>
      <name val="Arial"/>
      <family val="2"/>
    </font>
    <font>
      <sz val="12"/>
      <color indexed="4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b/>
      <i/>
      <sz val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3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3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6" xfId="0" applyFill="1" applyBorder="1" applyAlignment="1">
      <alignment/>
    </xf>
    <xf numFmtId="0" fontId="0" fillId="5" borderId="6" xfId="0" applyFill="1" applyBorder="1" applyAlignment="1">
      <alignment/>
    </xf>
    <xf numFmtId="0" fontId="1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173" fontId="8" fillId="6" borderId="6" xfId="0" applyNumberFormat="1" applyFont="1" applyFill="1" applyBorder="1" applyAlignment="1">
      <alignment horizontal="center" vertical="center"/>
    </xf>
    <xf numFmtId="191" fontId="8" fillId="6" borderId="6" xfId="0" applyNumberFormat="1" applyFont="1" applyFill="1" applyBorder="1" applyAlignment="1">
      <alignment horizontal="center" vertical="center"/>
    </xf>
    <xf numFmtId="4" fontId="8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/>
    </xf>
    <xf numFmtId="0" fontId="0" fillId="7" borderId="6" xfId="0" applyFill="1" applyBorder="1" applyAlignment="1">
      <alignment horizontal="center" wrapText="1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 horizontal="center" wrapText="1"/>
    </xf>
    <xf numFmtId="173" fontId="0" fillId="8" borderId="0" xfId="0" applyNumberFormat="1" applyFill="1" applyBorder="1" applyAlignment="1">
      <alignment horizontal="center" wrapText="1"/>
    </xf>
    <xf numFmtId="0" fontId="1" fillId="8" borderId="0" xfId="0" applyFont="1" applyFill="1" applyAlignment="1">
      <alignment/>
    </xf>
    <xf numFmtId="0" fontId="0" fillId="8" borderId="0" xfId="0" applyFill="1" applyBorder="1" applyAlignment="1">
      <alignment horizontal="center" wrapText="1"/>
    </xf>
    <xf numFmtId="172" fontId="0" fillId="8" borderId="0" xfId="0" applyNumberFormat="1" applyFill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8" borderId="6" xfId="0" applyFont="1" applyFill="1" applyBorder="1" applyAlignment="1">
      <alignment horizontal="center"/>
    </xf>
    <xf numFmtId="174" fontId="0" fillId="8" borderId="0" xfId="0" applyNumberFormat="1" applyFill="1" applyBorder="1" applyAlignment="1">
      <alignment horizontal="center" wrapText="1"/>
    </xf>
    <xf numFmtId="0" fontId="0" fillId="8" borderId="0" xfId="0" applyFill="1" applyAlignment="1" quotePrefix="1">
      <alignment/>
    </xf>
    <xf numFmtId="0" fontId="6" fillId="3" borderId="6" xfId="0" applyFont="1" applyFill="1" applyBorder="1" applyAlignment="1">
      <alignment horizontal="center" vertical="center" wrapText="1"/>
    </xf>
    <xf numFmtId="194" fontId="8" fillId="6" borderId="6" xfId="0" applyNumberFormat="1" applyFont="1" applyFill="1" applyBorder="1" applyAlignment="1">
      <alignment horizontal="center" vertical="center"/>
    </xf>
    <xf numFmtId="194" fontId="8" fillId="6" borderId="3" xfId="0" applyNumberFormat="1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/>
    </xf>
    <xf numFmtId="0" fontId="0" fillId="8" borderId="0" xfId="0" applyFill="1" applyAlignment="1" quotePrefix="1">
      <alignment wrapText="1"/>
    </xf>
    <xf numFmtId="0" fontId="0" fillId="8" borderId="8" xfId="0" applyFont="1" applyFill="1" applyBorder="1" applyAlignment="1">
      <alignment vertical="center"/>
    </xf>
    <xf numFmtId="0" fontId="0" fillId="8" borderId="4" xfId="0" applyFill="1" applyBorder="1" applyAlignment="1">
      <alignment/>
    </xf>
    <xf numFmtId="194" fontId="8" fillId="8" borderId="0" xfId="0" applyNumberFormat="1" applyFont="1" applyFill="1" applyAlignment="1">
      <alignment horizontal="center" vertical="center"/>
    </xf>
    <xf numFmtId="194" fontId="0" fillId="8" borderId="0" xfId="0" applyNumberFormat="1" applyFill="1" applyAlignment="1">
      <alignment/>
    </xf>
    <xf numFmtId="194" fontId="8" fillId="8" borderId="0" xfId="0" applyNumberFormat="1" applyFont="1" applyFill="1" applyBorder="1" applyAlignment="1">
      <alignment horizontal="center" vertical="center"/>
    </xf>
    <xf numFmtId="2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1" fillId="8" borderId="0" xfId="0" applyFont="1" applyFill="1" applyAlignment="1">
      <alignment horizontal="center" vertical="center" wrapText="1"/>
    </xf>
    <xf numFmtId="0" fontId="0" fillId="8" borderId="6" xfId="0" applyFill="1" applyBorder="1" applyAlignment="1">
      <alignment/>
    </xf>
    <xf numFmtId="0" fontId="1" fillId="8" borderId="6" xfId="0" applyFont="1" applyFill="1" applyBorder="1" applyAlignment="1">
      <alignment/>
    </xf>
    <xf numFmtId="0" fontId="1" fillId="8" borderId="6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8" borderId="0" xfId="0" applyFont="1" applyFill="1" applyBorder="1" applyAlignment="1">
      <alignment/>
    </xf>
    <xf numFmtId="191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172" fontId="1" fillId="8" borderId="0" xfId="0" applyNumberFormat="1" applyFont="1" applyFill="1" applyAlignment="1">
      <alignment/>
    </xf>
    <xf numFmtId="0" fontId="0" fillId="8" borderId="0" xfId="0" applyFill="1" applyAlignment="1">
      <alignment horizontal="left"/>
    </xf>
    <xf numFmtId="0" fontId="1" fillId="8" borderId="0" xfId="0" applyFont="1" applyFill="1" applyBorder="1" applyAlignment="1">
      <alignment horizontal="left"/>
    </xf>
    <xf numFmtId="173" fontId="1" fillId="8" borderId="0" xfId="0" applyNumberFormat="1" applyFont="1" applyFill="1" applyBorder="1" applyAlignment="1">
      <alignment horizontal="left"/>
    </xf>
    <xf numFmtId="0" fontId="0" fillId="10" borderId="6" xfId="0" applyFill="1" applyBorder="1" applyAlignment="1">
      <alignment/>
    </xf>
    <xf numFmtId="0" fontId="0" fillId="10" borderId="2" xfId="0" applyFill="1" applyBorder="1" applyAlignment="1">
      <alignment/>
    </xf>
    <xf numFmtId="0" fontId="1" fillId="10" borderId="1" xfId="0" applyFont="1" applyFill="1" applyBorder="1" applyAlignment="1">
      <alignment/>
    </xf>
    <xf numFmtId="0" fontId="0" fillId="8" borderId="0" xfId="0" applyFill="1" applyAlignment="1">
      <alignment horizontal="center" wrapText="1"/>
    </xf>
    <xf numFmtId="173" fontId="0" fillId="5" borderId="4" xfId="0" applyNumberForma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173" fontId="0" fillId="5" borderId="6" xfId="0" applyNumberFormat="1" applyFill="1" applyBorder="1" applyAlignment="1">
      <alignment/>
    </xf>
    <xf numFmtId="0" fontId="0" fillId="8" borderId="0" xfId="0" applyFont="1" applyFill="1" applyAlignment="1">
      <alignment horizontal="center" wrapText="1"/>
    </xf>
    <xf numFmtId="0" fontId="16" fillId="8" borderId="0" xfId="0" applyFont="1" applyFill="1" applyAlignment="1">
      <alignment/>
    </xf>
    <xf numFmtId="0" fontId="0" fillId="8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/>
    </xf>
    <xf numFmtId="173" fontId="0" fillId="8" borderId="0" xfId="0" applyNumberFormat="1" applyFont="1" applyFill="1" applyBorder="1" applyAlignment="1">
      <alignment horizontal="center" wrapText="1"/>
    </xf>
    <xf numFmtId="0" fontId="0" fillId="8" borderId="0" xfId="0" applyFont="1" applyFill="1" applyAlignment="1">
      <alignment/>
    </xf>
    <xf numFmtId="173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vertical="center" wrapText="1"/>
    </xf>
    <xf numFmtId="178" fontId="0" fillId="8" borderId="0" xfId="0" applyNumberFormat="1" applyFill="1" applyBorder="1" applyAlignment="1">
      <alignment horizontal="center"/>
    </xf>
    <xf numFmtId="0" fontId="0" fillId="8" borderId="9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 horizontal="center" vertical="top"/>
    </xf>
    <xf numFmtId="0" fontId="0" fillId="6" borderId="0" xfId="0" applyFill="1" applyAlignment="1">
      <alignment/>
    </xf>
    <xf numFmtId="1" fontId="8" fillId="6" borderId="6" xfId="0" applyNumberFormat="1" applyFont="1" applyFill="1" applyBorder="1" applyAlignment="1">
      <alignment horizontal="center" vertical="center"/>
    </xf>
    <xf numFmtId="198" fontId="8" fillId="6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194" fontId="0" fillId="8" borderId="0" xfId="0" applyNumberFormat="1" applyFill="1" applyBorder="1" applyAlignment="1">
      <alignment/>
    </xf>
    <xf numFmtId="195" fontId="8" fillId="8" borderId="0" xfId="0" applyNumberFormat="1" applyFont="1" applyFill="1" applyBorder="1" applyAlignment="1">
      <alignment horizontal="center" vertical="center"/>
    </xf>
    <xf numFmtId="4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vertical="center" wrapText="1"/>
    </xf>
    <xf numFmtId="189" fontId="0" fillId="12" borderId="4" xfId="0" applyNumberFormat="1" applyFill="1" applyBorder="1" applyAlignment="1">
      <alignment horizontal="center" wrapText="1"/>
    </xf>
    <xf numFmtId="0" fontId="0" fillId="12" borderId="6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10" borderId="0" xfId="0" applyFill="1" applyAlignment="1">
      <alignment/>
    </xf>
    <xf numFmtId="178" fontId="0" fillId="12" borderId="6" xfId="0" applyNumberFormat="1" applyFill="1" applyBorder="1" applyAlignment="1">
      <alignment horizontal="center"/>
    </xf>
    <xf numFmtId="207" fontId="0" fillId="12" borderId="6" xfId="18" applyNumberFormat="1" applyFill="1" applyBorder="1" applyAlignment="1">
      <alignment/>
    </xf>
    <xf numFmtId="191" fontId="0" fillId="5" borderId="6" xfId="0" applyNumberFormat="1" applyFill="1" applyBorder="1" applyAlignment="1">
      <alignment/>
    </xf>
    <xf numFmtId="0" fontId="12" fillId="8" borderId="0" xfId="0" applyFont="1" applyFill="1" applyBorder="1" applyAlignment="1">
      <alignment horizontal="center" wrapText="1"/>
    </xf>
    <xf numFmtId="201" fontId="0" fillId="12" borderId="4" xfId="0" applyNumberForma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12" borderId="11" xfId="0" applyFont="1" applyFill="1" applyBorder="1" applyAlignment="1">
      <alignment/>
    </xf>
    <xf numFmtId="190" fontId="0" fillId="12" borderId="11" xfId="0" applyNumberFormat="1" applyFont="1" applyFill="1" applyBorder="1" applyAlignment="1">
      <alignment/>
    </xf>
    <xf numFmtId="200" fontId="8" fillId="6" borderId="6" xfId="0" applyNumberFormat="1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17" fillId="0" borderId="0" xfId="21" applyFont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 applyProtection="1">
      <alignment horizontal="left" vertical="center"/>
      <protection locked="0"/>
    </xf>
    <xf numFmtId="0" fontId="17" fillId="0" borderId="0" xfId="2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 applyProtection="1">
      <alignment horizontal="right" vertical="center"/>
      <protection locked="0"/>
    </xf>
    <xf numFmtId="210" fontId="17" fillId="0" borderId="0" xfId="21" applyNumberFormat="1" applyFont="1" applyFill="1" applyBorder="1" applyAlignment="1" applyProtection="1">
      <alignment horizontal="left" vertical="center"/>
      <protection locked="0"/>
    </xf>
    <xf numFmtId="0" fontId="19" fillId="0" borderId="0" xfId="2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right" vertical="center"/>
      <protection/>
    </xf>
    <xf numFmtId="0" fontId="15" fillId="7" borderId="0" xfId="21" applyFont="1" applyFill="1" applyBorder="1" applyAlignment="1">
      <alignment horizontal="left" vertical="center"/>
      <protection/>
    </xf>
    <xf numFmtId="0" fontId="20" fillId="8" borderId="0" xfId="21" applyFont="1" applyFill="1" applyAlignment="1">
      <alignment horizontal="righ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7" fillId="0" borderId="0" xfId="21" applyFill="1" applyBorder="1" applyAlignment="1">
      <alignment horizontal="center" wrapText="1"/>
      <protection/>
    </xf>
    <xf numFmtId="0" fontId="22" fillId="0" borderId="6" xfId="21" applyFont="1" applyFill="1" applyBorder="1" applyAlignment="1">
      <alignment horizontal="center" wrapText="1"/>
      <protection/>
    </xf>
    <xf numFmtId="0" fontId="22" fillId="7" borderId="6" xfId="21" applyFont="1" applyFill="1" applyBorder="1" applyAlignment="1">
      <alignment horizontal="center" vertical="center" wrapText="1"/>
      <protection/>
    </xf>
    <xf numFmtId="0" fontId="22" fillId="7" borderId="6" xfId="21" applyFont="1" applyFill="1" applyBorder="1" applyAlignment="1">
      <alignment horizont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191" fontId="17" fillId="0" borderId="0" xfId="21" applyNumberFormat="1" applyFont="1" applyFill="1" applyBorder="1" applyAlignment="1">
      <alignment horizontal="center" vertical="center"/>
      <protection/>
    </xf>
    <xf numFmtId="191" fontId="17" fillId="0" borderId="0" xfId="21" applyNumberFormat="1" applyFont="1" applyFill="1" applyBorder="1" applyAlignment="1" applyProtection="1">
      <alignment horizontal="center" vertical="center"/>
      <protection locked="0"/>
    </xf>
    <xf numFmtId="173" fontId="17" fillId="0" borderId="0" xfId="21" applyNumberFormat="1" applyFont="1" applyFill="1" applyBorder="1" applyAlignment="1" applyProtection="1">
      <alignment horizontal="center" vertical="center"/>
      <protection locked="0"/>
    </xf>
    <xf numFmtId="0" fontId="17" fillId="0" borderId="6" xfId="21" applyFill="1" applyBorder="1">
      <alignment/>
      <protection/>
    </xf>
    <xf numFmtId="9" fontId="22" fillId="7" borderId="6" xfId="21" applyNumberFormat="1" applyFont="1" applyFill="1" applyBorder="1" applyAlignment="1">
      <alignment horizontal="center"/>
      <protection/>
    </xf>
    <xf numFmtId="191" fontId="15" fillId="7" borderId="6" xfId="21" applyNumberFormat="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211" fontId="17" fillId="0" borderId="0" xfId="21" applyNumberFormat="1" applyFont="1" applyFill="1" applyBorder="1" applyAlignment="1" applyProtection="1">
      <alignment horizontal="center" vertical="center"/>
      <protection locked="0"/>
    </xf>
    <xf numFmtId="9" fontId="17" fillId="0" borderId="0" xfId="21" applyNumberFormat="1" applyFont="1" applyFill="1" applyBorder="1" applyAlignment="1" applyProtection="1">
      <alignment horizontal="center" vertical="center"/>
      <protection locked="0"/>
    </xf>
    <xf numFmtId="0" fontId="22" fillId="8" borderId="12" xfId="2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 applyProtection="1">
      <alignment horizontal="justify" vertical="center"/>
      <protection locked="0"/>
    </xf>
    <xf numFmtId="0" fontId="17" fillId="0" borderId="0" xfId="21" applyFont="1" applyFill="1" applyBorder="1" applyAlignment="1">
      <alignment horizontal="left" vertical="center" wrapText="1"/>
      <protection/>
    </xf>
    <xf numFmtId="0" fontId="17" fillId="9" borderId="0" xfId="21" applyFont="1" applyFill="1" applyAlignment="1">
      <alignment horizontal="center" vertical="center"/>
      <protection/>
    </xf>
    <xf numFmtId="0" fontId="20" fillId="7" borderId="6" xfId="21" applyFont="1" applyFill="1" applyBorder="1" applyAlignment="1">
      <alignment horizontal="right" vertical="center" wrapText="1"/>
      <protection/>
    </xf>
    <xf numFmtId="0" fontId="15" fillId="7" borderId="6" xfId="21" applyFont="1" applyFill="1" applyBorder="1" applyAlignment="1">
      <alignment horizontal="center" vertical="center"/>
      <protection/>
    </xf>
    <xf numFmtId="0" fontId="17" fillId="8" borderId="0" xfId="21" applyFont="1" applyFill="1" applyAlignment="1">
      <alignment horizontal="center" vertical="center"/>
      <protection/>
    </xf>
    <xf numFmtId="0" fontId="17" fillId="8" borderId="0" xfId="21" applyFont="1" applyFill="1" applyBorder="1" applyAlignment="1">
      <alignment horizontal="center" vertical="center"/>
      <protection/>
    </xf>
    <xf numFmtId="0" fontId="15" fillId="8" borderId="0" xfId="21" applyFont="1" applyFill="1" applyAlignment="1">
      <alignment horizontal="center" vertical="center"/>
      <protection/>
    </xf>
    <xf numFmtId="0" fontId="15" fillId="8" borderId="0" xfId="21" applyFont="1" applyFill="1" applyBorder="1" applyAlignment="1" applyProtection="1">
      <alignment horizontal="center" vertical="center"/>
      <protection locked="0"/>
    </xf>
    <xf numFmtId="0" fontId="15" fillId="8" borderId="1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 applyProtection="1">
      <alignment horizontal="left" vertical="center"/>
      <protection locked="0"/>
    </xf>
    <xf numFmtId="0" fontId="20" fillId="8" borderId="0" xfId="21" applyFont="1" applyFill="1" applyAlignment="1">
      <alignment horizontal="right" vertical="center" wrapText="1"/>
      <protection/>
    </xf>
    <xf numFmtId="0" fontId="21" fillId="8" borderId="0" xfId="21" applyFont="1" applyFill="1" applyAlignment="1">
      <alignment horizontal="right" vertical="center" wrapText="1"/>
      <protection/>
    </xf>
    <xf numFmtId="0" fontId="21" fillId="8" borderId="13" xfId="21" applyFont="1" applyFill="1" applyBorder="1" applyAlignment="1">
      <alignment horizontal="right" vertical="center" wrapText="1"/>
      <protection/>
    </xf>
    <xf numFmtId="0" fontId="20" fillId="8" borderId="0" xfId="21" applyFont="1" applyFill="1" applyAlignment="1">
      <alignment horizontal="center" vertical="center"/>
      <protection/>
    </xf>
    <xf numFmtId="0" fontId="21" fillId="8" borderId="13" xfId="21" applyFont="1" applyFill="1" applyBorder="1" applyAlignment="1">
      <alignment horizontal="center" vertical="center"/>
      <protection/>
    </xf>
    <xf numFmtId="210" fontId="15" fillId="7" borderId="6" xfId="21" applyNumberFormat="1" applyFont="1" applyFill="1" applyBorder="1" applyAlignment="1" applyProtection="1">
      <alignment horizontal="left" vertical="center"/>
      <protection locked="0"/>
    </xf>
    <xf numFmtId="0" fontId="6" fillId="8" borderId="0" xfId="21" applyFont="1" applyFill="1" applyAlignment="1">
      <alignment horizontal="right" vertical="center"/>
      <protection/>
    </xf>
    <xf numFmtId="0" fontId="6" fillId="8" borderId="0" xfId="21" applyFont="1" applyFill="1" applyAlignment="1">
      <alignment horizontal="left" vertical="center"/>
      <protection/>
    </xf>
    <xf numFmtId="0" fontId="15" fillId="8" borderId="14" xfId="21" applyFont="1" applyFill="1" applyBorder="1" applyAlignment="1">
      <alignment vertical="center"/>
      <protection/>
    </xf>
    <xf numFmtId="0" fontId="10" fillId="2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right" vertical="center" wrapText="1"/>
      <protection/>
    </xf>
    <xf numFmtId="0" fontId="15" fillId="7" borderId="1" xfId="21" applyFont="1" applyFill="1" applyBorder="1" applyAlignment="1" applyProtection="1">
      <alignment horizontal="left" vertical="center"/>
      <protection locked="0"/>
    </xf>
    <xf numFmtId="0" fontId="21" fillId="8" borderId="0" xfId="21" applyFont="1" applyFill="1" applyAlignment="1">
      <alignment horizontal="left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0" fontId="15" fillId="7" borderId="6" xfId="21" applyFont="1" applyFill="1" applyBorder="1" applyAlignment="1" applyProtection="1">
      <alignment horizontal="center" vertical="center"/>
      <protection locked="0"/>
    </xf>
    <xf numFmtId="0" fontId="15" fillId="7" borderId="6" xfId="21" applyFont="1" applyFill="1" applyBorder="1" applyAlignment="1" applyProtection="1">
      <alignment horizontal="left" vertical="center"/>
      <protection locked="0"/>
    </xf>
    <xf numFmtId="0" fontId="20" fillId="8" borderId="0" xfId="21" applyFont="1" applyFill="1" applyAlignment="1">
      <alignment horizontal="left" vertical="center"/>
      <protection/>
    </xf>
    <xf numFmtId="0" fontId="21" fillId="8" borderId="0" xfId="21" applyFont="1" applyFill="1" applyAlignment="1">
      <alignment horizontal="right" vertical="center"/>
      <protection/>
    </xf>
    <xf numFmtId="0" fontId="15" fillId="8" borderId="0" xfId="21" applyFont="1" applyFill="1" applyAlignment="1">
      <alignment horizontal="left" vertical="center"/>
      <protection/>
    </xf>
    <xf numFmtId="0" fontId="15" fillId="8" borderId="0" xfId="21" applyFont="1" applyFill="1" applyAlignment="1" applyProtection="1">
      <alignment horizontal="left" vertical="center"/>
      <protection locked="0"/>
    </xf>
    <xf numFmtId="0" fontId="15" fillId="7" borderId="15" xfId="21" applyFont="1" applyFill="1" applyBorder="1" applyAlignment="1">
      <alignment horizontal="center" vertical="center"/>
      <protection/>
    </xf>
    <xf numFmtId="0" fontId="21" fillId="7" borderId="2" xfId="21" applyFont="1" applyFill="1" applyBorder="1" applyAlignment="1">
      <alignment horizontal="right" vertical="center"/>
      <protection/>
    </xf>
    <xf numFmtId="0" fontId="15" fillId="7" borderId="3" xfId="21" applyFont="1" applyFill="1" applyBorder="1" applyAlignment="1">
      <alignment horizontal="right" vertical="center"/>
      <protection/>
    </xf>
    <xf numFmtId="0" fontId="0" fillId="6" borderId="16" xfId="0" applyFill="1" applyBorder="1" applyAlignment="1">
      <alignment/>
    </xf>
    <xf numFmtId="0" fontId="0" fillId="6" borderId="17" xfId="0" applyNumberForma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 horizontal="right"/>
    </xf>
    <xf numFmtId="0" fontId="0" fillId="6" borderId="20" xfId="0" applyFill="1" applyBorder="1" applyAlignment="1">
      <alignment horizontal="right"/>
    </xf>
    <xf numFmtId="0" fontId="0" fillId="6" borderId="21" xfId="0" applyFill="1" applyBorder="1" applyAlignment="1">
      <alignment/>
    </xf>
    <xf numFmtId="0" fontId="15" fillId="8" borderId="12" xfId="21" applyFont="1" applyFill="1" applyBorder="1" applyAlignment="1">
      <alignment horizontal="center" wrapText="1"/>
      <protection/>
    </xf>
    <xf numFmtId="0" fontId="6" fillId="8" borderId="0" xfId="21" applyFont="1" applyFill="1" applyBorder="1" applyAlignment="1">
      <alignment horizontal="left" vertical="center"/>
      <protection/>
    </xf>
    <xf numFmtId="0" fontId="6" fillId="8" borderId="5" xfId="21" applyFont="1" applyFill="1" applyBorder="1" applyAlignment="1">
      <alignment horizontal="left" vertical="center"/>
      <protection/>
    </xf>
    <xf numFmtId="0" fontId="17" fillId="8" borderId="5" xfId="21" applyFont="1" applyFill="1" applyBorder="1" applyAlignment="1">
      <alignment horizontal="center" vertical="center"/>
      <protection/>
    </xf>
    <xf numFmtId="0" fontId="15" fillId="8" borderId="12" xfId="21" applyFont="1" applyFill="1" applyBorder="1" applyAlignment="1" applyProtection="1">
      <alignment horizontal="center" vertical="center"/>
      <protection locked="0"/>
    </xf>
    <xf numFmtId="0" fontId="22" fillId="8" borderId="0" xfId="21" applyFont="1" applyFill="1" applyBorder="1" applyAlignment="1">
      <alignment horizontal="right" vertical="center"/>
      <protection/>
    </xf>
    <xf numFmtId="212" fontId="0" fillId="9" borderId="0" xfId="0" applyNumberFormat="1" applyFill="1" applyAlignment="1">
      <alignment horizontal="center"/>
    </xf>
    <xf numFmtId="212" fontId="0" fillId="9" borderId="0" xfId="0" applyNumberFormat="1" applyFill="1" applyAlignment="1">
      <alignment/>
    </xf>
    <xf numFmtId="0" fontId="0" fillId="9" borderId="6" xfId="0" applyFill="1" applyBorder="1" applyAlignment="1">
      <alignment/>
    </xf>
    <xf numFmtId="212" fontId="0" fillId="9" borderId="6" xfId="0" applyNumberFormat="1" applyFill="1" applyBorder="1" applyAlignment="1">
      <alignment horizontal="center"/>
    </xf>
    <xf numFmtId="2" fontId="15" fillId="7" borderId="6" xfId="21" applyNumberFormat="1" applyFont="1" applyFill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98" fontId="8" fillId="6" borderId="9" xfId="0" applyNumberFormat="1" applyFont="1" applyFill="1" applyBorder="1" applyAlignment="1">
      <alignment horizontal="center" vertical="center"/>
    </xf>
    <xf numFmtId="194" fontId="8" fillId="6" borderId="22" xfId="0" applyNumberFormat="1" applyFont="1" applyFill="1" applyBorder="1" applyAlignment="1">
      <alignment horizontal="center" vertical="center"/>
    </xf>
    <xf numFmtId="194" fontId="8" fillId="6" borderId="9" xfId="0" applyNumberFormat="1" applyFont="1" applyFill="1" applyBorder="1" applyAlignment="1">
      <alignment horizontal="center" vertical="center"/>
    </xf>
    <xf numFmtId="3" fontId="8" fillId="6" borderId="9" xfId="0" applyNumberFormat="1" applyFont="1" applyFill="1" applyBorder="1" applyAlignment="1">
      <alignment horizontal="center" vertical="center"/>
    </xf>
    <xf numFmtId="191" fontId="8" fillId="6" borderId="9" xfId="0" applyNumberFormat="1" applyFont="1" applyFill="1" applyBorder="1" applyAlignment="1">
      <alignment horizontal="center" vertical="center"/>
    </xf>
    <xf numFmtId="1" fontId="8" fillId="8" borderId="0" xfId="0" applyNumberFormat="1" applyFont="1" applyFill="1" applyBorder="1" applyAlignment="1">
      <alignment horizontal="center" vertical="center"/>
    </xf>
    <xf numFmtId="198" fontId="8" fillId="8" borderId="0" xfId="0" applyNumberFormat="1" applyFont="1" applyFill="1" applyBorder="1" applyAlignment="1">
      <alignment horizontal="center" vertical="center"/>
    </xf>
    <xf numFmtId="3" fontId="8" fillId="8" borderId="0" xfId="0" applyNumberFormat="1" applyFont="1" applyFill="1" applyBorder="1" applyAlignment="1">
      <alignment horizontal="center" vertical="center"/>
    </xf>
    <xf numFmtId="4" fontId="8" fillId="8" borderId="3" xfId="0" applyNumberFormat="1" applyFont="1" applyFill="1" applyBorder="1" applyAlignment="1">
      <alignment horizontal="center" vertical="center"/>
    </xf>
    <xf numFmtId="191" fontId="8" fillId="0" borderId="9" xfId="21" applyNumberFormat="1" applyFont="1" applyFill="1" applyBorder="1" applyAlignment="1">
      <alignment horizontal="left" vertical="center"/>
      <protection/>
    </xf>
    <xf numFmtId="191" fontId="8" fillId="8" borderId="0" xfId="21" applyNumberFormat="1" applyFont="1" applyFill="1" applyBorder="1" applyAlignment="1">
      <alignment horizontal="right" vertical="center"/>
      <protection/>
    </xf>
    <xf numFmtId="0" fontId="17" fillId="8" borderId="0" xfId="21" applyFill="1" applyBorder="1">
      <alignment/>
      <protection/>
    </xf>
    <xf numFmtId="0" fontId="17" fillId="0" borderId="6" xfId="21" applyFont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left" vertical="center"/>
      <protection/>
    </xf>
    <xf numFmtId="211" fontId="15" fillId="8" borderId="0" xfId="21" applyNumberFormat="1" applyFont="1" applyFill="1" applyBorder="1" applyAlignment="1" applyProtection="1">
      <alignment horizontal="center" vertical="center"/>
      <protection locked="0"/>
    </xf>
    <xf numFmtId="14" fontId="15" fillId="7" borderId="6" xfId="21" applyNumberFormat="1" applyFont="1" applyFill="1" applyBorder="1" applyAlignment="1" applyProtection="1">
      <alignment horizontal="center" vertical="center"/>
      <protection locked="0"/>
    </xf>
    <xf numFmtId="0" fontId="15" fillId="7" borderId="6" xfId="21" applyFont="1" applyFill="1" applyBorder="1" applyAlignment="1">
      <alignment horizontal="right" vertical="center"/>
      <protection/>
    </xf>
    <xf numFmtId="0" fontId="6" fillId="8" borderId="5" xfId="21" applyFont="1" applyFill="1" applyBorder="1" applyAlignment="1">
      <alignment horizontal="right" vertical="center"/>
      <protection/>
    </xf>
    <xf numFmtId="14" fontId="15" fillId="8" borderId="5" xfId="21" applyNumberFormat="1" applyFont="1" applyFill="1" applyBorder="1" applyAlignment="1" applyProtection="1">
      <alignment horizontal="center" vertical="center"/>
      <protection locked="0"/>
    </xf>
    <xf numFmtId="0" fontId="15" fillId="8" borderId="5" xfId="21" applyFont="1" applyFill="1" applyBorder="1" applyAlignment="1">
      <alignment horizontal="center" vertical="center"/>
      <protection/>
    </xf>
    <xf numFmtId="0" fontId="17" fillId="0" borderId="5" xfId="21" applyFont="1" applyFill="1" applyBorder="1" applyAlignment="1">
      <alignment horizontal="center" vertical="center"/>
      <protection/>
    </xf>
    <xf numFmtId="14" fontId="17" fillId="0" borderId="5" xfId="21" applyNumberFormat="1" applyFont="1" applyFill="1" applyBorder="1" applyAlignment="1" applyProtection="1">
      <alignment horizontal="center" vertical="center"/>
      <protection locked="0"/>
    </xf>
    <xf numFmtId="0" fontId="17" fillId="0" borderId="5" xfId="21" applyFill="1" applyBorder="1">
      <alignment/>
      <protection/>
    </xf>
    <xf numFmtId="0" fontId="15" fillId="8" borderId="0" xfId="21" applyFont="1" applyFill="1" applyAlignment="1" applyProtection="1">
      <alignment horizontal="center" vertical="center"/>
      <protection locked="0"/>
    </xf>
    <xf numFmtId="0" fontId="15" fillId="8" borderId="0" xfId="21" applyFont="1" applyFill="1" applyBorder="1" applyAlignment="1">
      <alignment horizontal="left" vertical="center"/>
      <protection/>
    </xf>
    <xf numFmtId="0" fontId="6" fillId="10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/>
    </xf>
    <xf numFmtId="42" fontId="0" fillId="8" borderId="0" xfId="20" applyFont="1" applyFill="1" applyAlignment="1">
      <alignment horizontal="left"/>
    </xf>
    <xf numFmtId="42" fontId="0" fillId="8" borderId="0" xfId="20" applyFont="1" applyFill="1" applyAlignment="1">
      <alignment/>
    </xf>
    <xf numFmtId="0" fontId="0" fillId="5" borderId="6" xfId="0" applyFill="1" applyBorder="1" applyAlignment="1">
      <alignment horizontal="center"/>
    </xf>
    <xf numFmtId="0" fontId="0" fillId="13" borderId="0" xfId="0" applyFill="1" applyAlignment="1">
      <alignment/>
    </xf>
    <xf numFmtId="0" fontId="1" fillId="8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15" fillId="7" borderId="6" xfId="21" applyFont="1" applyFill="1" applyBorder="1" applyAlignment="1">
      <alignment horizontal="center" vertical="center" wrapText="1"/>
      <protection/>
    </xf>
    <xf numFmtId="0" fontId="17" fillId="2" borderId="0" xfId="21" applyFill="1" applyBorder="1" applyAlignment="1">
      <alignment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0" fillId="0" borderId="6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9" fillId="2" borderId="0" xfId="21" applyFont="1" applyFill="1" applyBorder="1" applyAlignment="1">
      <alignment horizontal="right" vertical="center"/>
      <protection/>
    </xf>
    <xf numFmtId="0" fontId="23" fillId="2" borderId="0" xfId="21" applyFont="1" applyFill="1" applyBorder="1" applyAlignment="1">
      <alignment horizontal="right" vertical="center"/>
      <protection/>
    </xf>
    <xf numFmtId="0" fontId="10" fillId="2" borderId="0" xfId="21" applyFont="1" applyFill="1" applyBorder="1" applyAlignment="1">
      <alignment horizontal="left" vertical="center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/>
    </xf>
    <xf numFmtId="173" fontId="16" fillId="8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194" fontId="24" fillId="2" borderId="0" xfId="0" applyNumberFormat="1" applyFont="1" applyFill="1" applyAlignment="1">
      <alignment/>
    </xf>
    <xf numFmtId="194" fontId="24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 vertical="center"/>
    </xf>
    <xf numFmtId="194" fontId="8" fillId="2" borderId="0" xfId="0" applyNumberFormat="1" applyFont="1" applyFill="1" applyBorder="1" applyAlignment="1">
      <alignment horizontal="center" vertical="center"/>
    </xf>
    <xf numFmtId="194" fontId="8" fillId="2" borderId="0" xfId="0" applyNumberFormat="1" applyFont="1" applyFill="1" applyAlignment="1">
      <alignment horizontal="center" vertical="center"/>
    </xf>
    <xf numFmtId="194" fontId="0" fillId="2" borderId="0" xfId="0" applyNumberFormat="1" applyFill="1" applyAlignment="1">
      <alignment/>
    </xf>
    <xf numFmtId="2" fontId="6" fillId="2" borderId="0" xfId="0" applyNumberFormat="1" applyFont="1" applyFill="1" applyBorder="1" applyAlignment="1">
      <alignment horizontal="right" vertical="center"/>
    </xf>
    <xf numFmtId="194" fontId="6" fillId="2" borderId="0" xfId="0" applyNumberFormat="1" applyFont="1" applyFill="1" applyBorder="1" applyAlignment="1">
      <alignment horizontal="right" vertical="center"/>
    </xf>
    <xf numFmtId="194" fontId="0" fillId="2" borderId="0" xfId="0" applyNumberFormat="1" applyFill="1" applyBorder="1" applyAlignment="1">
      <alignment/>
    </xf>
    <xf numFmtId="2" fontId="8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24" fillId="0" borderId="0" xfId="0" applyFont="1" applyFill="1" applyAlignment="1">
      <alignment/>
    </xf>
    <xf numFmtId="194" fontId="24" fillId="0" borderId="0" xfId="0" applyNumberFormat="1" applyFont="1" applyFill="1" applyAlignment="1">
      <alignment/>
    </xf>
    <xf numFmtId="194" fontId="24" fillId="0" borderId="0" xfId="0" applyNumberFormat="1" applyFont="1" applyFill="1" applyBorder="1" applyAlignment="1">
      <alignment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194" fontId="0" fillId="0" borderId="0" xfId="0" applyNumberFormat="1" applyFill="1" applyBorder="1" applyAlignment="1">
      <alignment/>
    </xf>
    <xf numFmtId="0" fontId="17" fillId="0" borderId="0" xfId="21" applyFont="1" applyFill="1" applyAlignment="1">
      <alignment horizontal="center" vertical="center"/>
      <protection/>
    </xf>
    <xf numFmtId="191" fontId="8" fillId="0" borderId="6" xfId="21" applyNumberFormat="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10" fillId="2" borderId="0" xfId="21" applyFont="1" applyFill="1" applyBorder="1" applyAlignment="1">
      <alignment horizontal="center" vertical="center"/>
      <protection/>
    </xf>
    <xf numFmtId="0" fontId="17" fillId="2" borderId="0" xfId="21" applyFont="1" applyFill="1" applyBorder="1" applyAlignment="1">
      <alignment horizontal="center" vertical="center"/>
      <protection/>
    </xf>
    <xf numFmtId="0" fontId="17" fillId="2" borderId="0" xfId="21" applyFont="1" applyFill="1" applyBorder="1" applyAlignment="1" applyProtection="1">
      <alignment horizontal="center" vertical="center"/>
      <protection locked="0"/>
    </xf>
    <xf numFmtId="0" fontId="19" fillId="2" borderId="0" xfId="21" applyFont="1" applyFill="1" applyBorder="1" applyAlignment="1">
      <alignment horizontal="right" vertical="center" wrapText="1"/>
      <protection/>
    </xf>
    <xf numFmtId="0" fontId="17" fillId="2" borderId="0" xfId="21" applyFont="1" applyFill="1" applyBorder="1" applyAlignment="1">
      <alignment horizontal="left" vertical="center"/>
      <protection/>
    </xf>
    <xf numFmtId="0" fontId="17" fillId="2" borderId="0" xfId="21" applyFont="1" applyFill="1" applyBorder="1" applyAlignment="1" applyProtection="1">
      <alignment horizontal="left" vertical="center"/>
      <protection locked="0"/>
    </xf>
    <xf numFmtId="0" fontId="10" fillId="2" borderId="0" xfId="21" applyFont="1" applyFill="1" applyBorder="1" applyAlignment="1" applyProtection="1">
      <alignment horizontal="right" vertical="center"/>
      <protection locked="0"/>
    </xf>
    <xf numFmtId="210" fontId="17" fillId="2" borderId="0" xfId="21" applyNumberFormat="1" applyFont="1" applyFill="1" applyBorder="1" applyAlignment="1" applyProtection="1">
      <alignment horizontal="left" vertical="center"/>
      <protection locked="0"/>
    </xf>
    <xf numFmtId="0" fontId="17" fillId="2" borderId="0" xfId="21" applyFill="1" applyBorder="1" applyAlignment="1">
      <alignment horizontal="center" wrapText="1"/>
      <protection/>
    </xf>
    <xf numFmtId="191" fontId="17" fillId="2" borderId="0" xfId="21" applyNumberFormat="1" applyFont="1" applyFill="1" applyBorder="1" applyAlignment="1" applyProtection="1">
      <alignment horizontal="center" vertical="center"/>
      <protection locked="0"/>
    </xf>
    <xf numFmtId="173" fontId="17" fillId="2" borderId="0" xfId="21" applyNumberFormat="1" applyFont="1" applyFill="1" applyBorder="1" applyAlignment="1" applyProtection="1">
      <alignment horizontal="center" vertical="center"/>
      <protection locked="0"/>
    </xf>
    <xf numFmtId="211" fontId="17" fillId="2" borderId="0" xfId="21" applyNumberFormat="1" applyFont="1" applyFill="1" applyBorder="1" applyAlignment="1" applyProtection="1">
      <alignment horizontal="center" vertical="center"/>
      <protection locked="0"/>
    </xf>
    <xf numFmtId="9" fontId="17" fillId="2" borderId="0" xfId="21" applyNumberFormat="1" applyFont="1" applyFill="1" applyBorder="1" applyAlignment="1" applyProtection="1">
      <alignment horizontal="center" vertical="center"/>
      <protection locked="0"/>
    </xf>
    <xf numFmtId="14" fontId="17" fillId="2" borderId="5" xfId="21" applyNumberFormat="1" applyFont="1" applyFill="1" applyBorder="1" applyAlignment="1" applyProtection="1">
      <alignment horizontal="center" vertical="center"/>
      <protection locked="0"/>
    </xf>
    <xf numFmtId="0" fontId="17" fillId="2" borderId="5" xfId="21" applyFont="1" applyFill="1" applyBorder="1" applyAlignment="1">
      <alignment horizontal="center" vertical="center"/>
      <protection/>
    </xf>
    <xf numFmtId="0" fontId="17" fillId="2" borderId="5" xfId="21" applyFill="1" applyBorder="1" applyAlignment="1">
      <alignment horizontal="right" vertical="center"/>
      <protection/>
    </xf>
    <xf numFmtId="0" fontId="17" fillId="2" borderId="0" xfId="21" applyFont="1" applyFill="1" applyBorder="1" applyAlignment="1" applyProtection="1">
      <alignment horizontal="justify" vertical="center"/>
      <protection locked="0"/>
    </xf>
    <xf numFmtId="0" fontId="17" fillId="2" borderId="0" xfId="21" applyFont="1" applyFill="1" applyBorder="1" applyAlignment="1">
      <alignment horizontal="left" vertical="center" wrapText="1"/>
      <protection/>
    </xf>
    <xf numFmtId="0" fontId="17" fillId="2" borderId="0" xfId="21" applyFont="1" applyFill="1" applyAlignment="1">
      <alignment horizontal="center" vertical="center"/>
      <protection/>
    </xf>
    <xf numFmtId="0" fontId="0" fillId="2" borderId="0" xfId="0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5" fillId="2" borderId="0" xfId="21" applyFont="1" applyFill="1" applyBorder="1" applyAlignment="1">
      <alignment horizontal="center" vertical="center"/>
      <protection/>
    </xf>
    <xf numFmtId="191" fontId="25" fillId="2" borderId="0" xfId="21" applyNumberFormat="1" applyFont="1" applyFill="1" applyBorder="1" applyAlignment="1">
      <alignment horizontal="center" vertical="center"/>
      <protection/>
    </xf>
    <xf numFmtId="191" fontId="25" fillId="2" borderId="0" xfId="21" applyNumberFormat="1" applyFont="1" applyFill="1" applyBorder="1" applyAlignment="1" applyProtection="1">
      <alignment horizontal="center" vertical="center"/>
      <protection locked="0"/>
    </xf>
    <xf numFmtId="1" fontId="25" fillId="2" borderId="0" xfId="21" applyNumberFormat="1" applyFont="1" applyFill="1" applyBorder="1" applyAlignment="1">
      <alignment horizontal="left" vertical="center"/>
      <protection/>
    </xf>
    <xf numFmtId="0" fontId="17" fillId="0" borderId="6" xfId="21" applyFont="1" applyFill="1" applyBorder="1" applyAlignment="1">
      <alignment horizontal="center" vertical="center"/>
      <protection/>
    </xf>
    <xf numFmtId="191" fontId="8" fillId="8" borderId="0" xfId="21" applyNumberFormat="1" applyFont="1" applyFill="1" applyBorder="1" applyAlignment="1">
      <alignment horizontal="left" vertical="center"/>
      <protection/>
    </xf>
    <xf numFmtId="2" fontId="26" fillId="7" borderId="6" xfId="21" applyNumberFormat="1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>
      <alignment/>
    </xf>
    <xf numFmtId="213" fontId="0" fillId="12" borderId="6" xfId="18" applyNumberFormat="1" applyFill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94" fontId="17" fillId="0" borderId="6" xfId="0" applyNumberFormat="1" applyFont="1" applyBorder="1" applyAlignment="1">
      <alignment horizontal="center" vertical="center"/>
    </xf>
    <xf numFmtId="194" fontId="17" fillId="0" borderId="3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22" fillId="8" borderId="5" xfId="21" applyFont="1" applyFill="1" applyBorder="1" applyAlignment="1">
      <alignment horizontal="center" vertical="center"/>
      <protection/>
    </xf>
    <xf numFmtId="1" fontId="25" fillId="2" borderId="0" xfId="21" applyNumberFormat="1" applyFont="1" applyFill="1" applyBorder="1" applyAlignment="1" applyProtection="1">
      <alignment horizontal="left" vertical="center"/>
      <protection locked="0"/>
    </xf>
    <xf numFmtId="0" fontId="22" fillId="8" borderId="0" xfId="21" applyFont="1" applyFill="1" applyBorder="1" applyAlignment="1">
      <alignment horizontal="center" vertical="center"/>
      <protection/>
    </xf>
    <xf numFmtId="191" fontId="15" fillId="8" borderId="0" xfId="21" applyNumberFormat="1" applyFont="1" applyFill="1" applyBorder="1" applyAlignment="1">
      <alignment horizontal="center" vertical="center"/>
      <protection/>
    </xf>
    <xf numFmtId="2" fontId="15" fillId="8" borderId="0" xfId="21" applyNumberFormat="1" applyFont="1" applyFill="1" applyBorder="1" applyAlignment="1" applyProtection="1">
      <alignment horizontal="center" vertical="center"/>
      <protection locked="0"/>
    </xf>
    <xf numFmtId="2" fontId="26" fillId="8" borderId="0" xfId="21" applyNumberFormat="1" applyFont="1" applyFill="1" applyBorder="1" applyAlignment="1" applyProtection="1">
      <alignment horizontal="center" vertical="center"/>
      <protection locked="0"/>
    </xf>
    <xf numFmtId="0" fontId="15" fillId="0" borderId="7" xfId="21" applyFont="1" applyFill="1" applyBorder="1" applyAlignment="1">
      <alignment horizontal="left" vertical="center"/>
      <protection/>
    </xf>
    <xf numFmtId="2" fontId="26" fillId="7" borderId="3" xfId="21" applyNumberFormat="1" applyFont="1" applyFill="1" applyBorder="1" applyAlignment="1" applyProtection="1">
      <alignment horizontal="center" vertical="center"/>
      <protection locked="0"/>
    </xf>
    <xf numFmtId="2" fontId="26" fillId="7" borderId="20" xfId="21" applyNumberFormat="1" applyFont="1" applyFill="1" applyBorder="1" applyAlignment="1" applyProtection="1">
      <alignment horizontal="center" vertical="center"/>
      <protection locked="0"/>
    </xf>
    <xf numFmtId="2" fontId="26" fillId="7" borderId="23" xfId="21" applyNumberFormat="1" applyFont="1" applyFill="1" applyBorder="1" applyAlignment="1" applyProtection="1">
      <alignment horizontal="center" vertical="center"/>
      <protection locked="0"/>
    </xf>
    <xf numFmtId="2" fontId="26" fillId="7" borderId="21" xfId="21" applyNumberFormat="1" applyFont="1" applyFill="1" applyBorder="1" applyAlignment="1" applyProtection="1">
      <alignment horizontal="center" vertical="center"/>
      <protection locked="0"/>
    </xf>
    <xf numFmtId="0" fontId="8" fillId="8" borderId="0" xfId="21" applyFont="1" applyFill="1" applyBorder="1" applyAlignment="1">
      <alignment vertical="center"/>
      <protection/>
    </xf>
    <xf numFmtId="0" fontId="21" fillId="8" borderId="5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left" vertical="center"/>
      <protection/>
    </xf>
    <xf numFmtId="191" fontId="8" fillId="8" borderId="0" xfId="21" applyNumberFormat="1" applyFont="1" applyFill="1" applyBorder="1" applyAlignment="1">
      <alignment horizontal="center" vertical="center"/>
      <protection/>
    </xf>
    <xf numFmtId="0" fontId="17" fillId="0" borderId="9" xfId="21" applyFont="1" applyFill="1" applyBorder="1" applyAlignment="1">
      <alignment horizontal="center" vertical="center"/>
      <protection/>
    </xf>
    <xf numFmtId="191" fontId="8" fillId="0" borderId="3" xfId="21" applyNumberFormat="1" applyFont="1" applyFill="1" applyBorder="1" applyAlignment="1">
      <alignment horizontal="left" vertical="center"/>
      <protection/>
    </xf>
    <xf numFmtId="2" fontId="26" fillId="7" borderId="24" xfId="21" applyNumberFormat="1" applyFont="1" applyFill="1" applyBorder="1" applyAlignment="1" applyProtection="1">
      <alignment horizontal="center" vertical="center"/>
      <protection locked="0"/>
    </xf>
    <xf numFmtId="0" fontId="22" fillId="8" borderId="4" xfId="21" applyFont="1" applyFill="1" applyBorder="1" applyAlignment="1">
      <alignment horizontal="center"/>
      <protection/>
    </xf>
    <xf numFmtId="0" fontId="22" fillId="8" borderId="25" xfId="21" applyFont="1" applyFill="1" applyBorder="1" applyAlignment="1">
      <alignment horizontal="center"/>
      <protection/>
    </xf>
    <xf numFmtId="0" fontId="22" fillId="8" borderId="26" xfId="21" applyFont="1" applyFill="1" applyBorder="1" applyAlignment="1">
      <alignment horizontal="center"/>
      <protection/>
    </xf>
    <xf numFmtId="0" fontId="10" fillId="8" borderId="11" xfId="21" applyFont="1" applyFill="1" applyBorder="1" applyAlignment="1">
      <alignment horizontal="center" vertical="center" wrapText="1"/>
      <protection/>
    </xf>
    <xf numFmtId="2" fontId="17" fillId="8" borderId="6" xfId="21" applyNumberFormat="1" applyFont="1" applyFill="1" applyBorder="1" applyAlignment="1">
      <alignment horizontal="center" vertical="center"/>
      <protection/>
    </xf>
    <xf numFmtId="0" fontId="27" fillId="8" borderId="27" xfId="21" applyFont="1" applyFill="1" applyBorder="1" applyAlignment="1">
      <alignment horizontal="center" vertical="center" wrapText="1"/>
      <protection/>
    </xf>
    <xf numFmtId="2" fontId="28" fillId="8" borderId="23" xfId="21" applyNumberFormat="1" applyFont="1" applyFill="1" applyBorder="1" applyAlignment="1" applyProtection="1">
      <alignment horizontal="center" vertical="center"/>
      <protection locked="0"/>
    </xf>
    <xf numFmtId="2" fontId="28" fillId="8" borderId="21" xfId="21" applyNumberFormat="1" applyFont="1" applyFill="1" applyBorder="1" applyAlignment="1" applyProtection="1">
      <alignment horizontal="center" vertical="center"/>
      <protection locked="0"/>
    </xf>
    <xf numFmtId="9" fontId="27" fillId="8" borderId="25" xfId="21" applyNumberFormat="1" applyFont="1" applyFill="1" applyBorder="1" applyAlignment="1">
      <alignment horizontal="center" vertical="center"/>
      <protection/>
    </xf>
    <xf numFmtId="9" fontId="27" fillId="8" borderId="28" xfId="21" applyNumberFormat="1" applyFont="1" applyFill="1" applyBorder="1" applyAlignment="1">
      <alignment horizontal="center" vertical="center"/>
      <protection/>
    </xf>
    <xf numFmtId="9" fontId="27" fillId="8" borderId="19" xfId="21" applyNumberFormat="1" applyFont="1" applyFill="1" applyBorder="1" applyAlignment="1">
      <alignment horizontal="center" vertical="center"/>
      <protection/>
    </xf>
    <xf numFmtId="0" fontId="6" fillId="7" borderId="1" xfId="21" applyFont="1" applyFill="1" applyBorder="1" applyAlignment="1">
      <alignment horizontal="left" vertical="center"/>
      <protection/>
    </xf>
    <xf numFmtId="14" fontId="17" fillId="2" borderId="0" xfId="21" applyNumberFormat="1" applyFont="1" applyFill="1" applyBorder="1" applyAlignment="1" applyProtection="1">
      <alignment horizontal="center" vertical="center"/>
      <protection locked="0"/>
    </xf>
    <xf numFmtId="0" fontId="22" fillId="8" borderId="0" xfId="21" applyFont="1" applyFill="1" applyBorder="1" applyAlignment="1">
      <alignment horizontal="left"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3" fontId="8" fillId="8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5" fillId="8" borderId="0" xfId="21" applyFont="1" applyFill="1" applyBorder="1" applyAlignment="1">
      <alignment horizontal="right" vertical="center"/>
      <protection/>
    </xf>
    <xf numFmtId="0" fontId="17" fillId="7" borderId="6" xfId="21" applyFont="1" applyFill="1" applyBorder="1" applyAlignment="1" applyProtection="1">
      <alignment horizontal="left" vertical="center"/>
      <protection locked="0"/>
    </xf>
    <xf numFmtId="188" fontId="0" fillId="12" borderId="6" xfId="0" applyNumberFormat="1" applyFill="1" applyBorder="1" applyAlignment="1">
      <alignment/>
    </xf>
    <xf numFmtId="187" fontId="0" fillId="12" borderId="4" xfId="0" applyNumberFormat="1" applyFill="1" applyBorder="1" applyAlignment="1">
      <alignment horizontal="center" wrapText="1"/>
    </xf>
    <xf numFmtId="188" fontId="0" fillId="12" borderId="4" xfId="0" applyNumberFormat="1" applyFill="1" applyBorder="1" applyAlignment="1">
      <alignment horizontal="center" wrapText="1"/>
    </xf>
    <xf numFmtId="189" fontId="0" fillId="12" borderId="6" xfId="0" applyNumberFormat="1" applyFill="1" applyBorder="1" applyAlignment="1">
      <alignment/>
    </xf>
    <xf numFmtId="190" fontId="0" fillId="12" borderId="6" xfId="0" applyNumberFormat="1" applyFill="1" applyBorder="1" applyAlignment="1">
      <alignment horizontal="center"/>
    </xf>
    <xf numFmtId="0" fontId="17" fillId="7" borderId="6" xfId="21" applyFont="1" applyFill="1" applyBorder="1" applyAlignment="1">
      <alignment horizontal="right" vertical="center"/>
      <protection/>
    </xf>
    <xf numFmtId="0" fontId="17" fillId="7" borderId="3" xfId="21" applyFont="1" applyFill="1" applyBorder="1" applyAlignment="1">
      <alignment horizontal="right" vertical="center"/>
      <protection/>
    </xf>
    <xf numFmtId="0" fontId="29" fillId="8" borderId="0" xfId="0" applyFont="1" applyFill="1" applyAlignment="1">
      <alignment/>
    </xf>
    <xf numFmtId="173" fontId="29" fillId="8" borderId="0" xfId="0" applyNumberFormat="1" applyFont="1" applyFill="1" applyAlignment="1">
      <alignment/>
    </xf>
    <xf numFmtId="0" fontId="29" fillId="8" borderId="0" xfId="0" applyFont="1" applyFill="1" applyBorder="1" applyAlignment="1">
      <alignment/>
    </xf>
    <xf numFmtId="0" fontId="30" fillId="8" borderId="0" xfId="0" applyFont="1" applyFill="1" applyAlignment="1">
      <alignment horizontal="center"/>
    </xf>
    <xf numFmtId="2" fontId="29" fillId="8" borderId="0" xfId="0" applyNumberFormat="1" applyFont="1" applyFill="1" applyBorder="1" applyAlignment="1">
      <alignment/>
    </xf>
    <xf numFmtId="178" fontId="8" fillId="0" borderId="7" xfId="0" applyNumberFormat="1" applyFont="1" applyBorder="1" applyAlignment="1">
      <alignment horizontal="center" vertical="center"/>
    </xf>
    <xf numFmtId="191" fontId="15" fillId="8" borderId="12" xfId="21" applyNumberFormat="1" applyFont="1" applyFill="1" applyBorder="1" applyAlignment="1">
      <alignment horizontal="center" vertical="center"/>
      <protection/>
    </xf>
    <xf numFmtId="2" fontId="15" fillId="8" borderId="12" xfId="21" applyNumberFormat="1" applyFont="1" applyFill="1" applyBorder="1" applyAlignment="1" applyProtection="1">
      <alignment horizontal="center" vertical="center"/>
      <protection locked="0"/>
    </xf>
    <xf numFmtId="2" fontId="26" fillId="8" borderId="12" xfId="21" applyNumberFormat="1" applyFont="1" applyFill="1" applyBorder="1" applyAlignment="1" applyProtection="1">
      <alignment horizontal="center" vertical="center"/>
      <protection locked="0"/>
    </xf>
    <xf numFmtId="4" fontId="17" fillId="0" borderId="6" xfId="0" applyNumberFormat="1" applyFont="1" applyFill="1" applyBorder="1" applyAlignment="1">
      <alignment horizontal="center" vertical="center"/>
    </xf>
    <xf numFmtId="196" fontId="17" fillId="0" borderId="32" xfId="0" applyNumberFormat="1" applyFont="1" applyFill="1" applyBorder="1" applyAlignment="1">
      <alignment horizontal="center" vertical="center"/>
    </xf>
    <xf numFmtId="194" fontId="17" fillId="0" borderId="6" xfId="0" applyNumberFormat="1" applyFont="1" applyFill="1" applyBorder="1" applyAlignment="1">
      <alignment horizontal="center" vertical="center"/>
    </xf>
    <xf numFmtId="4" fontId="31" fillId="0" borderId="6" xfId="0" applyNumberFormat="1" applyFont="1" applyBorder="1" applyAlignment="1">
      <alignment horizontal="center"/>
    </xf>
    <xf numFmtId="173" fontId="31" fillId="0" borderId="20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 vertical="center"/>
    </xf>
    <xf numFmtId="196" fontId="17" fillId="0" borderId="33" xfId="0" applyNumberFormat="1" applyFont="1" applyFill="1" applyBorder="1" applyAlignment="1">
      <alignment horizontal="center" vertical="center"/>
    </xf>
    <xf numFmtId="194" fontId="17" fillId="0" borderId="23" xfId="0" applyNumberFormat="1" applyFont="1" applyFill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/>
    </xf>
    <xf numFmtId="173" fontId="31" fillId="0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34" xfId="0" applyFont="1" applyFill="1" applyBorder="1" applyAlignment="1">
      <alignment horizontal="right"/>
    </xf>
    <xf numFmtId="218" fontId="0" fillId="0" borderId="35" xfId="0" applyNumberFormat="1" applyBorder="1" applyAlignment="1">
      <alignment/>
    </xf>
    <xf numFmtId="0" fontId="1" fillId="2" borderId="36" xfId="0" applyFont="1" applyFill="1" applyBorder="1" applyAlignment="1">
      <alignment horizontal="right"/>
    </xf>
    <xf numFmtId="218" fontId="0" fillId="0" borderId="37" xfId="0" applyNumberFormat="1" applyBorder="1" applyAlignment="1">
      <alignment/>
    </xf>
    <xf numFmtId="218" fontId="0" fillId="0" borderId="37" xfId="0" applyNumberFormat="1" applyFont="1" applyBorder="1" applyAlignment="1">
      <alignment/>
    </xf>
    <xf numFmtId="0" fontId="1" fillId="2" borderId="38" xfId="0" applyFont="1" applyFill="1" applyBorder="1" applyAlignment="1">
      <alignment horizontal="right"/>
    </xf>
    <xf numFmtId="0" fontId="15" fillId="7" borderId="1" xfId="21" applyFont="1" applyFill="1" applyBorder="1" applyAlignment="1">
      <alignment horizontal="center" vertical="center"/>
      <protection/>
    </xf>
    <xf numFmtId="218" fontId="0" fillId="0" borderId="39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174" fontId="0" fillId="2" borderId="0" xfId="0" applyNumberFormat="1" applyFill="1" applyBorder="1" applyAlignment="1">
      <alignment horizontal="center" wrapText="1"/>
    </xf>
    <xf numFmtId="0" fontId="0" fillId="8" borderId="4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6" xfId="0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191" fontId="17" fillId="8" borderId="0" xfId="21" applyNumberFormat="1" applyFont="1" applyFill="1" applyBorder="1" applyAlignment="1">
      <alignment horizontal="center" vertical="center"/>
      <protection/>
    </xf>
    <xf numFmtId="191" fontId="17" fillId="8" borderId="0" xfId="21" applyNumberFormat="1" applyFont="1" applyFill="1" applyBorder="1" applyAlignment="1" applyProtection="1">
      <alignment horizontal="center" vertical="center"/>
      <protection locked="0"/>
    </xf>
    <xf numFmtId="1" fontId="17" fillId="8" borderId="0" xfId="21" applyNumberFormat="1" applyFont="1" applyFill="1" applyBorder="1" applyAlignment="1">
      <alignment horizontal="left" vertical="center"/>
      <protection/>
    </xf>
    <xf numFmtId="1" fontId="17" fillId="8" borderId="6" xfId="21" applyNumberFormat="1" applyFont="1" applyFill="1" applyBorder="1" applyAlignment="1" applyProtection="1">
      <alignment horizontal="left" vertical="center"/>
      <protection locked="0"/>
    </xf>
    <xf numFmtId="191" fontId="17" fillId="8" borderId="6" xfId="21" applyNumberFormat="1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>
      <alignment horizontal="right"/>
    </xf>
    <xf numFmtId="0" fontId="1" fillId="4" borderId="36" xfId="0" applyFont="1" applyFill="1" applyBorder="1" applyAlignment="1">
      <alignment horizontal="right"/>
    </xf>
    <xf numFmtId="0" fontId="1" fillId="4" borderId="38" xfId="0" applyFont="1" applyFill="1" applyBorder="1" applyAlignment="1">
      <alignment horizontal="right"/>
    </xf>
    <xf numFmtId="0" fontId="1" fillId="10" borderId="34" xfId="0" applyFont="1" applyFill="1" applyBorder="1" applyAlignment="1">
      <alignment horizontal="right"/>
    </xf>
    <xf numFmtId="0" fontId="1" fillId="10" borderId="36" xfId="0" applyFont="1" applyFill="1" applyBorder="1" applyAlignment="1">
      <alignment horizontal="right"/>
    </xf>
    <xf numFmtId="0" fontId="1" fillId="10" borderId="38" xfId="0" applyFont="1" applyFill="1" applyBorder="1" applyAlignment="1">
      <alignment horizontal="right"/>
    </xf>
    <xf numFmtId="187" fontId="0" fillId="8" borderId="0" xfId="0" applyNumberFormat="1" applyFill="1" applyAlignment="1">
      <alignment/>
    </xf>
    <xf numFmtId="210" fontId="15" fillId="8" borderId="0" xfId="21" applyNumberFormat="1" applyFont="1" applyFill="1" applyBorder="1" applyAlignment="1" applyProtection="1">
      <alignment horizontal="left" vertical="center"/>
      <protection locked="0"/>
    </xf>
    <xf numFmtId="0" fontId="15" fillId="8" borderId="0" xfId="21" applyFont="1" applyFill="1" applyBorder="1" applyAlignment="1">
      <alignment vertical="center"/>
      <protection/>
    </xf>
    <xf numFmtId="0" fontId="6" fillId="8" borderId="0" xfId="21" applyFont="1" applyFill="1" applyBorder="1" applyAlignment="1">
      <alignment horizontal="right" vertical="center"/>
      <protection/>
    </xf>
    <xf numFmtId="0" fontId="17" fillId="7" borderId="6" xfId="21" applyFont="1" applyFill="1" applyBorder="1" applyAlignment="1">
      <alignment horizontal="center" vertical="center"/>
      <protection/>
    </xf>
    <xf numFmtId="0" fontId="19" fillId="8" borderId="0" xfId="21" applyFont="1" applyFill="1" applyAlignment="1">
      <alignment horizontal="left" vertical="center" wrapText="1"/>
      <protection/>
    </xf>
    <xf numFmtId="0" fontId="17" fillId="8" borderId="0" xfId="21" applyFont="1" applyFill="1" applyAlignment="1">
      <alignment horizontal="left" vertical="center" wrapText="1"/>
      <protection/>
    </xf>
    <xf numFmtId="0" fontId="19" fillId="2" borderId="0" xfId="21" applyFont="1" applyFill="1" applyBorder="1" applyAlignment="1">
      <alignment horizontal="left" vertical="center" wrapText="1"/>
      <protection/>
    </xf>
    <xf numFmtId="0" fontId="17" fillId="2" borderId="0" xfId="21" applyFill="1" applyBorder="1" applyAlignment="1">
      <alignment horizontal="left" vertical="center" wrapText="1"/>
      <protection/>
    </xf>
    <xf numFmtId="0" fontId="10" fillId="8" borderId="0" xfId="21" applyFont="1" applyFill="1" applyAlignment="1">
      <alignment horizontal="center" vertical="center" wrapText="1"/>
      <protection/>
    </xf>
    <xf numFmtId="0" fontId="18" fillId="2" borderId="0" xfId="21" applyFont="1" applyFill="1" applyBorder="1" applyAlignment="1">
      <alignment horizontal="center" vertical="center" wrapText="1"/>
      <protection/>
    </xf>
    <xf numFmtId="0" fontId="6" fillId="8" borderId="14" xfId="21" applyFont="1" applyFill="1" applyBorder="1" applyAlignment="1">
      <alignment horizontal="left" vertical="center" wrapText="1"/>
      <protection/>
    </xf>
    <xf numFmtId="0" fontId="1" fillId="8" borderId="14" xfId="21" applyFont="1" applyFill="1" applyBorder="1" applyAlignment="1">
      <alignment horizontal="left" vertical="center" wrapText="1"/>
      <protection/>
    </xf>
    <xf numFmtId="0" fontId="10" fillId="2" borderId="0" xfId="21" applyFont="1" applyFill="1" applyBorder="1" applyAlignment="1">
      <alignment horizontal="left" vertical="center" wrapText="1"/>
      <protection/>
    </xf>
    <xf numFmtId="0" fontId="22" fillId="7" borderId="3" xfId="21" applyFont="1" applyFill="1" applyBorder="1" applyAlignment="1">
      <alignment horizontal="center"/>
      <protection/>
    </xf>
    <xf numFmtId="0" fontId="23" fillId="2" borderId="0" xfId="21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horizontal="right" vertical="center" wrapText="1"/>
      <protection/>
    </xf>
    <xf numFmtId="0" fontId="19" fillId="0" borderId="0" xfId="21" applyFont="1" applyFill="1" applyBorder="1" applyAlignment="1">
      <alignment horizontal="left" vertical="center" wrapText="1"/>
      <protection/>
    </xf>
    <xf numFmtId="0" fontId="17" fillId="0" borderId="0" xfId="21" applyFill="1" applyBorder="1" applyAlignment="1">
      <alignment horizontal="left" vertical="center" wrapText="1"/>
      <protection/>
    </xf>
    <xf numFmtId="0" fontId="21" fillId="8" borderId="0" xfId="21" applyFont="1" applyFill="1" applyAlignment="1">
      <alignment horizontal="right" vertical="center" wrapText="1"/>
      <protection/>
    </xf>
    <xf numFmtId="0" fontId="19" fillId="2" borderId="0" xfId="21" applyFont="1" applyFill="1" applyBorder="1" applyAlignment="1">
      <alignment horizontal="right" vertical="center" wrapText="1"/>
      <protection/>
    </xf>
    <xf numFmtId="0" fontId="18" fillId="0" borderId="0" xfId="21" applyFont="1" applyFill="1" applyBorder="1" applyAlignment="1">
      <alignment horizontal="center" vertical="center" wrapText="1"/>
      <protection/>
    </xf>
    <xf numFmtId="0" fontId="22" fillId="8" borderId="12" xfId="21" applyFont="1" applyFill="1" applyBorder="1" applyAlignment="1">
      <alignment horizontal="left" vertical="center"/>
      <protection/>
    </xf>
    <xf numFmtId="0" fontId="10" fillId="2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horizontal="left" vertical="center" wrapText="1"/>
      <protection/>
    </xf>
    <xf numFmtId="0" fontId="20" fillId="8" borderId="0" xfId="21" applyFont="1" applyFill="1" applyAlignment="1">
      <alignment horizontal="right" vertical="center"/>
      <protection/>
    </xf>
    <xf numFmtId="0" fontId="23" fillId="8" borderId="0" xfId="21" applyFont="1" applyFill="1" applyAlignment="1">
      <alignment horizontal="right" vertical="center"/>
      <protection/>
    </xf>
    <xf numFmtId="0" fontId="19" fillId="2" borderId="0" xfId="21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right" vertical="center"/>
      <protection/>
    </xf>
    <xf numFmtId="0" fontId="6" fillId="8" borderId="12" xfId="21" applyFont="1" applyFill="1" applyBorder="1" applyAlignment="1">
      <alignment horizontal="left" vertical="center"/>
      <protection/>
    </xf>
    <xf numFmtId="0" fontId="22" fillId="8" borderId="12" xfId="21" applyFont="1" applyFill="1" applyBorder="1" applyAlignment="1">
      <alignment horizontal="right" vertical="center"/>
      <protection/>
    </xf>
    <xf numFmtId="0" fontId="10" fillId="2" borderId="5" xfId="21" applyFont="1" applyFill="1" applyBorder="1" applyAlignment="1">
      <alignment horizontal="left" vertical="center"/>
      <protection/>
    </xf>
    <xf numFmtId="0" fontId="10" fillId="2" borderId="5" xfId="21" applyFont="1" applyFill="1" applyBorder="1" applyAlignment="1">
      <alignment horizontal="right" vertical="center"/>
      <protection/>
    </xf>
    <xf numFmtId="0" fontId="17" fillId="2" borderId="5" xfId="21" applyFill="1" applyBorder="1" applyAlignment="1">
      <alignment horizontal="right" vertical="center"/>
      <protection/>
    </xf>
    <xf numFmtId="0" fontId="15" fillId="7" borderId="0" xfId="21" applyFont="1" applyFill="1" applyAlignment="1" applyProtection="1">
      <alignment horizontal="justify" vertical="justify"/>
      <protection locked="0"/>
    </xf>
    <xf numFmtId="0" fontId="15" fillId="7" borderId="1" xfId="21" applyFont="1" applyFill="1" applyBorder="1" applyAlignment="1" applyProtection="1">
      <alignment horizontal="center" vertical="center"/>
      <protection locked="0"/>
    </xf>
    <xf numFmtId="0" fontId="15" fillId="7" borderId="2" xfId="21" applyFont="1" applyFill="1" applyBorder="1" applyAlignment="1" applyProtection="1">
      <alignment horizontal="center" vertical="center"/>
      <protection locked="0"/>
    </xf>
    <xf numFmtId="0" fontId="22" fillId="8" borderId="5" xfId="21" applyFont="1" applyFill="1" applyBorder="1" applyAlignment="1">
      <alignment horizontal="center" vertical="center"/>
      <protection/>
    </xf>
    <xf numFmtId="0" fontId="6" fillId="8" borderId="0" xfId="21" applyFont="1" applyFill="1" applyBorder="1" applyAlignment="1">
      <alignment horizontal="left" vertical="center" wrapText="1"/>
      <protection/>
    </xf>
    <xf numFmtId="0" fontId="8" fillId="8" borderId="0" xfId="21" applyFont="1" applyFill="1" applyBorder="1" applyAlignment="1">
      <alignment horizontal="left" vertical="center" wrapText="1"/>
      <protection/>
    </xf>
    <xf numFmtId="0" fontId="15" fillId="7" borderId="1" xfId="21" applyFont="1" applyFill="1" applyBorder="1" applyAlignment="1">
      <alignment horizontal="center" vertical="center"/>
      <protection/>
    </xf>
    <xf numFmtId="0" fontId="15" fillId="7" borderId="15" xfId="21" applyFont="1" applyFill="1" applyBorder="1" applyAlignment="1">
      <alignment horizontal="center" vertical="center"/>
      <protection/>
    </xf>
    <xf numFmtId="0" fontId="15" fillId="7" borderId="2" xfId="21" applyFont="1" applyFill="1" applyBorder="1" applyAlignment="1">
      <alignment horizontal="center" vertical="center"/>
      <protection/>
    </xf>
    <xf numFmtId="0" fontId="15" fillId="7" borderId="1" xfId="21" applyFont="1" applyFill="1" applyBorder="1" applyAlignment="1">
      <alignment horizontal="right" vertical="center"/>
      <protection/>
    </xf>
    <xf numFmtId="0" fontId="15" fillId="7" borderId="15" xfId="21" applyFont="1" applyFill="1" applyBorder="1" applyAlignment="1">
      <alignment horizontal="right" vertical="center"/>
      <protection/>
    </xf>
    <xf numFmtId="0" fontId="15" fillId="7" borderId="2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5" xfId="21" applyFont="1" applyFill="1" applyBorder="1" applyAlignment="1">
      <alignment horizontal="right" vertical="center"/>
      <protection/>
    </xf>
    <xf numFmtId="0" fontId="17" fillId="0" borderId="5" xfId="21" applyFill="1" applyBorder="1" applyAlignment="1">
      <alignment horizontal="right" vertical="center"/>
      <protection/>
    </xf>
    <xf numFmtId="0" fontId="6" fillId="7" borderId="0" xfId="21" applyFont="1" applyFill="1" applyBorder="1" applyAlignment="1">
      <alignment horizontal="left" vertical="center"/>
      <protection/>
    </xf>
    <xf numFmtId="0" fontId="10" fillId="2" borderId="0" xfId="21" applyFont="1" applyFill="1" applyBorder="1" applyAlignment="1">
      <alignment horizontal="left" vertical="center"/>
      <protection/>
    </xf>
    <xf numFmtId="0" fontId="17" fillId="0" borderId="0" xfId="21" applyFill="1" applyBorder="1" applyAlignment="1">
      <alignment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0" fontId="17" fillId="2" borderId="0" xfId="21" applyFill="1" applyBorder="1" applyAlignment="1">
      <alignment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" fillId="2" borderId="0" xfId="21" applyFont="1" applyFill="1" applyBorder="1" applyAlignment="1">
      <alignment horizontal="left" vertical="center" wrapText="1"/>
      <protection/>
    </xf>
    <xf numFmtId="0" fontId="15" fillId="7" borderId="43" xfId="21" applyFont="1" applyFill="1" applyBorder="1" applyAlignment="1" applyProtection="1">
      <alignment horizontal="center" vertical="center"/>
      <protection locked="0"/>
    </xf>
    <xf numFmtId="0" fontId="15" fillId="7" borderId="5" xfId="21" applyFont="1" applyFill="1" applyBorder="1" applyAlignment="1" applyProtection="1">
      <alignment horizontal="center" vertical="center"/>
      <protection locked="0"/>
    </xf>
    <xf numFmtId="0" fontId="15" fillId="7" borderId="15" xfId="21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15" fillId="0" borderId="18" xfId="21" applyFont="1" applyFill="1" applyBorder="1" applyAlignment="1">
      <alignment horizontal="center" vertical="center"/>
      <protection/>
    </xf>
    <xf numFmtId="0" fontId="15" fillId="0" borderId="26" xfId="21" applyFont="1" applyFill="1" applyBorder="1" applyAlignment="1">
      <alignment horizontal="center" vertical="center"/>
      <protection/>
    </xf>
    <xf numFmtId="0" fontId="15" fillId="7" borderId="1" xfId="21" applyFont="1" applyFill="1" applyBorder="1" applyAlignment="1" applyProtection="1">
      <alignment horizontal="left" vertical="center"/>
      <protection locked="0"/>
    </xf>
    <xf numFmtId="0" fontId="15" fillId="7" borderId="2" xfId="21" applyFont="1" applyFill="1" applyBorder="1" applyAlignment="1" applyProtection="1">
      <alignment horizontal="left" vertical="center"/>
      <protection locked="0"/>
    </xf>
    <xf numFmtId="0" fontId="10" fillId="8" borderId="18" xfId="21" applyFont="1" applyFill="1" applyBorder="1" applyAlignment="1">
      <alignment horizontal="center" vertical="center" wrapText="1"/>
      <protection/>
    </xf>
    <xf numFmtId="0" fontId="10" fillId="8" borderId="26" xfId="21" applyFont="1" applyFill="1" applyBorder="1" applyAlignment="1">
      <alignment horizontal="center" vertical="center" wrapText="1"/>
      <protection/>
    </xf>
    <xf numFmtId="191" fontId="25" fillId="2" borderId="0" xfId="21" applyNumberFormat="1" applyFont="1" applyFill="1" applyBorder="1" applyAlignment="1" applyProtection="1">
      <alignment horizontal="center" vertical="center"/>
      <protection locked="0"/>
    </xf>
    <xf numFmtId="0" fontId="17" fillId="2" borderId="0" xfId="21" applyFill="1" applyBorder="1" applyAlignment="1">
      <alignment horizontal="right" vertical="center"/>
      <protection/>
    </xf>
    <xf numFmtId="0" fontId="15" fillId="7" borderId="0" xfId="21" applyFont="1" applyFill="1" applyAlignment="1" applyProtection="1">
      <alignment horizontal="center" vertical="center"/>
      <protection locked="0"/>
    </xf>
    <xf numFmtId="0" fontId="1" fillId="14" borderId="41" xfId="0" applyFont="1" applyFill="1" applyBorder="1" applyAlignment="1">
      <alignment/>
    </xf>
    <xf numFmtId="0" fontId="0" fillId="14" borderId="0" xfId="0" applyFill="1" applyAlignment="1">
      <alignment/>
    </xf>
    <xf numFmtId="0" fontId="9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0" xfId="0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8" borderId="0" xfId="0" applyFont="1" applyFill="1" applyAlignment="1">
      <alignment horizontal="center" wrapText="1"/>
    </xf>
    <xf numFmtId="2" fontId="8" fillId="8" borderId="18" xfId="0" applyNumberFormat="1" applyFont="1" applyFill="1" applyBorder="1" applyAlignment="1">
      <alignment horizontal="center" vertical="center" wrapText="1"/>
    </xf>
    <xf numFmtId="2" fontId="8" fillId="8" borderId="44" xfId="0" applyNumberFormat="1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1" fillId="0" borderId="45" xfId="0" applyFont="1" applyBorder="1" applyAlignment="1">
      <alignment/>
    </xf>
    <xf numFmtId="0" fontId="1" fillId="0" borderId="28" xfId="0" applyFont="1" applyBorder="1" applyAlignment="1">
      <alignment/>
    </xf>
    <xf numFmtId="0" fontId="0" fillId="8" borderId="43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1" fillId="8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8" borderId="40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41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42" xfId="0" applyFill="1" applyBorder="1" applyAlignment="1">
      <alignment horizontal="left"/>
    </xf>
    <xf numFmtId="191" fontId="17" fillId="8" borderId="1" xfId="21" applyNumberFormat="1" applyFont="1" applyFill="1" applyBorder="1" applyAlignment="1" applyProtection="1">
      <alignment horizontal="center" vertical="center"/>
      <protection locked="0"/>
    </xf>
    <xf numFmtId="191" fontId="17" fillId="8" borderId="2" xfId="21" applyNumberFormat="1" applyFont="1" applyFill="1" applyBorder="1" applyAlignment="1" applyProtection="1">
      <alignment horizontal="center" vertical="center"/>
      <protection locked="0"/>
    </xf>
    <xf numFmtId="191" fontId="17" fillId="8" borderId="0" xfId="21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 Toma de datos de Llaves Dinamométric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21</xdr:row>
      <xdr:rowOff>0</xdr:rowOff>
    </xdr:from>
    <xdr:to>
      <xdr:col>8</xdr:col>
      <xdr:colOff>219075</xdr:colOff>
      <xdr:row>25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6343650" y="4238625"/>
          <a:ext cx="1714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57150</xdr:rowOff>
    </xdr:from>
    <xdr:to>
      <xdr:col>15</xdr:col>
      <xdr:colOff>485775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57150"/>
          <a:ext cx="2057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24</xdr:row>
      <xdr:rowOff>114300</xdr:rowOff>
    </xdr:from>
    <xdr:to>
      <xdr:col>3</xdr:col>
      <xdr:colOff>95250</xdr:colOff>
      <xdr:row>26</xdr:row>
      <xdr:rowOff>9525</xdr:rowOff>
    </xdr:to>
    <xdr:grpSp>
      <xdr:nvGrpSpPr>
        <xdr:cNvPr id="2" name="Group 7"/>
        <xdr:cNvGrpSpPr>
          <a:grpSpLocks/>
        </xdr:cNvGrpSpPr>
      </xdr:nvGrpSpPr>
      <xdr:grpSpPr>
        <a:xfrm>
          <a:off x="2257425" y="4819650"/>
          <a:ext cx="552450" cy="219075"/>
          <a:chOff x="227" y="184"/>
          <a:chExt cx="58" cy="23"/>
        </a:xfrm>
        <a:solidFill>
          <a:srgbClr val="FFFFFF"/>
        </a:solidFill>
      </xdr:grpSpPr>
      <xdr:sp>
        <xdr:nvSpPr>
          <xdr:cNvPr id="3" name="Line 8"/>
          <xdr:cNvSpPr>
            <a:spLocks/>
          </xdr:cNvSpPr>
        </xdr:nvSpPr>
        <xdr:spPr>
          <a:xfrm>
            <a:off x="227" y="184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227" y="20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171450</xdr:colOff>
      <xdr:row>24</xdr:row>
      <xdr:rowOff>0</xdr:rowOff>
    </xdr:from>
    <xdr:to>
      <xdr:col>8</xdr:col>
      <xdr:colOff>923925</xdr:colOff>
      <xdr:row>25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7429500" y="470535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95250</xdr:rowOff>
    </xdr:from>
    <xdr:to>
      <xdr:col>8</xdr:col>
      <xdr:colOff>923925</xdr:colOff>
      <xdr:row>10</xdr:row>
      <xdr:rowOff>95250</xdr:rowOff>
    </xdr:to>
    <xdr:sp>
      <xdr:nvSpPr>
        <xdr:cNvPr id="6" name="Line 11"/>
        <xdr:cNvSpPr>
          <a:spLocks/>
        </xdr:cNvSpPr>
      </xdr:nvSpPr>
      <xdr:spPr>
        <a:xfrm>
          <a:off x="7258050" y="1657350"/>
          <a:ext cx="923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914400</xdr:colOff>
      <xdr:row>9</xdr:row>
      <xdr:rowOff>9525</xdr:rowOff>
    </xdr:from>
    <xdr:to>
      <xdr:col>9</xdr:col>
      <xdr:colOff>0</xdr:colOff>
      <xdr:row>12</xdr:row>
      <xdr:rowOff>9525</xdr:rowOff>
    </xdr:to>
    <xdr:sp>
      <xdr:nvSpPr>
        <xdr:cNvPr id="7" name="AutoShape 12"/>
        <xdr:cNvSpPr>
          <a:spLocks/>
        </xdr:cNvSpPr>
      </xdr:nvSpPr>
      <xdr:spPr>
        <a:xfrm>
          <a:off x="8172450" y="15716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23</xdr:row>
      <xdr:rowOff>152400</xdr:rowOff>
    </xdr:from>
    <xdr:to>
      <xdr:col>10</xdr:col>
      <xdr:colOff>171450</xdr:colOff>
      <xdr:row>25</xdr:row>
      <xdr:rowOff>0</xdr:rowOff>
    </xdr:to>
    <xdr:sp>
      <xdr:nvSpPr>
        <xdr:cNvPr id="8" name="Line 13"/>
        <xdr:cNvSpPr>
          <a:spLocks/>
        </xdr:cNvSpPr>
      </xdr:nvSpPr>
      <xdr:spPr>
        <a:xfrm flipH="1">
          <a:off x="9248775" y="4695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914400</xdr:colOff>
      <xdr:row>14</xdr:row>
      <xdr:rowOff>9525</xdr:rowOff>
    </xdr:from>
    <xdr:to>
      <xdr:col>9</xdr:col>
      <xdr:colOff>0</xdr:colOff>
      <xdr:row>17</xdr:row>
      <xdr:rowOff>28575</xdr:rowOff>
    </xdr:to>
    <xdr:sp>
      <xdr:nvSpPr>
        <xdr:cNvPr id="9" name="AutoShape 14"/>
        <xdr:cNvSpPr>
          <a:spLocks/>
        </xdr:cNvSpPr>
      </xdr:nvSpPr>
      <xdr:spPr>
        <a:xfrm>
          <a:off x="8172450" y="24193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8</xdr:col>
      <xdr:colOff>923925</xdr:colOff>
      <xdr:row>15</xdr:row>
      <xdr:rowOff>76200</xdr:rowOff>
    </xdr:to>
    <xdr:sp>
      <xdr:nvSpPr>
        <xdr:cNvPr id="10" name="Line 15"/>
        <xdr:cNvSpPr>
          <a:spLocks/>
        </xdr:cNvSpPr>
      </xdr:nvSpPr>
      <xdr:spPr>
        <a:xfrm>
          <a:off x="7258050" y="1828800"/>
          <a:ext cx="9239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152400</xdr:rowOff>
    </xdr:from>
    <xdr:to>
      <xdr:col>8</xdr:col>
      <xdr:colOff>800100</xdr:colOff>
      <xdr:row>8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7277100" y="1038225"/>
          <a:ext cx="7810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857250</xdr:colOff>
      <xdr:row>4</xdr:row>
      <xdr:rowOff>57150</xdr:rowOff>
    </xdr:from>
    <xdr:to>
      <xdr:col>8</xdr:col>
      <xdr:colOff>933450</xdr:colOff>
      <xdr:row>7</xdr:row>
      <xdr:rowOff>57150</xdr:rowOff>
    </xdr:to>
    <xdr:sp>
      <xdr:nvSpPr>
        <xdr:cNvPr id="12" name="AutoShape 17"/>
        <xdr:cNvSpPr>
          <a:spLocks/>
        </xdr:cNvSpPr>
      </xdr:nvSpPr>
      <xdr:spPr>
        <a:xfrm>
          <a:off x="8115300" y="7810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44</xdr:row>
      <xdr:rowOff>76200</xdr:rowOff>
    </xdr:from>
    <xdr:to>
      <xdr:col>8</xdr:col>
      <xdr:colOff>371475</xdr:colOff>
      <xdr:row>44</xdr:row>
      <xdr:rowOff>142875</xdr:rowOff>
    </xdr:to>
    <xdr:sp>
      <xdr:nvSpPr>
        <xdr:cNvPr id="1" name="Line 4"/>
        <xdr:cNvSpPr>
          <a:spLocks/>
        </xdr:cNvSpPr>
      </xdr:nvSpPr>
      <xdr:spPr>
        <a:xfrm>
          <a:off x="7715250" y="8362950"/>
          <a:ext cx="3333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371475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 flipV="1">
          <a:off x="7677150" y="1323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28575</xdr:rowOff>
    </xdr:from>
    <xdr:to>
      <xdr:col>9</xdr:col>
      <xdr:colOff>38100</xdr:colOff>
      <xdr:row>13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8048625" y="2085975"/>
          <a:ext cx="381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104775</xdr:rowOff>
    </xdr:from>
    <xdr:to>
      <xdr:col>8</xdr:col>
      <xdr:colOff>371475</xdr:colOff>
      <xdr:row>12</xdr:row>
      <xdr:rowOff>152400</xdr:rowOff>
    </xdr:to>
    <xdr:sp>
      <xdr:nvSpPr>
        <xdr:cNvPr id="4" name="Line 7"/>
        <xdr:cNvSpPr>
          <a:spLocks/>
        </xdr:cNvSpPr>
      </xdr:nvSpPr>
      <xdr:spPr>
        <a:xfrm>
          <a:off x="7686675" y="1485900"/>
          <a:ext cx="3619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85725</xdr:rowOff>
    </xdr:from>
    <xdr:to>
      <xdr:col>2</xdr:col>
      <xdr:colOff>0</xdr:colOff>
      <xdr:row>10</xdr:row>
      <xdr:rowOff>142875</xdr:rowOff>
    </xdr:to>
    <xdr:sp>
      <xdr:nvSpPr>
        <xdr:cNvPr id="5" name="Line 8"/>
        <xdr:cNvSpPr>
          <a:spLocks/>
        </xdr:cNvSpPr>
      </xdr:nvSpPr>
      <xdr:spPr>
        <a:xfrm flipH="1">
          <a:off x="885825" y="1647825"/>
          <a:ext cx="752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44</xdr:row>
      <xdr:rowOff>28575</xdr:rowOff>
    </xdr:from>
    <xdr:to>
      <xdr:col>9</xdr:col>
      <xdr:colOff>38100</xdr:colOff>
      <xdr:row>45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8048625" y="8315325"/>
          <a:ext cx="381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45</xdr:row>
      <xdr:rowOff>85725</xdr:rowOff>
    </xdr:from>
    <xdr:to>
      <xdr:col>1</xdr:col>
      <xdr:colOff>809625</xdr:colOff>
      <xdr:row>48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2450" y="8543925"/>
          <a:ext cx="1038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25</xdr:row>
      <xdr:rowOff>47625</xdr:rowOff>
    </xdr:from>
    <xdr:to>
      <xdr:col>2</xdr:col>
      <xdr:colOff>752475</xdr:colOff>
      <xdr:row>26</xdr:row>
      <xdr:rowOff>114300</xdr:rowOff>
    </xdr:to>
    <xdr:grpSp>
      <xdr:nvGrpSpPr>
        <xdr:cNvPr id="8" name="Group 11"/>
        <xdr:cNvGrpSpPr>
          <a:grpSpLocks/>
        </xdr:cNvGrpSpPr>
      </xdr:nvGrpSpPr>
      <xdr:grpSpPr>
        <a:xfrm>
          <a:off x="2009775" y="4743450"/>
          <a:ext cx="381000" cy="228600"/>
          <a:chOff x="227" y="184"/>
          <a:chExt cx="58" cy="23"/>
        </a:xfrm>
        <a:solidFill>
          <a:srgbClr val="FFFFFF"/>
        </a:solidFill>
      </xdr:grpSpPr>
      <xdr:sp>
        <xdr:nvSpPr>
          <xdr:cNvPr id="9" name="Line 12"/>
          <xdr:cNvSpPr>
            <a:spLocks/>
          </xdr:cNvSpPr>
        </xdr:nvSpPr>
        <xdr:spPr>
          <a:xfrm>
            <a:off x="227" y="184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3"/>
          <xdr:cNvSpPr>
            <a:spLocks/>
          </xdr:cNvSpPr>
        </xdr:nvSpPr>
        <xdr:spPr>
          <a:xfrm>
            <a:off x="227" y="20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723900</xdr:colOff>
      <xdr:row>25</xdr:row>
      <xdr:rowOff>76200</xdr:rowOff>
    </xdr:from>
    <xdr:to>
      <xdr:col>3</xdr:col>
      <xdr:colOff>28575</xdr:colOff>
      <xdr:row>27</xdr:row>
      <xdr:rowOff>133350</xdr:rowOff>
    </xdr:to>
    <xdr:sp>
      <xdr:nvSpPr>
        <xdr:cNvPr id="11" name="AutoShape 14"/>
        <xdr:cNvSpPr>
          <a:spLocks/>
        </xdr:cNvSpPr>
      </xdr:nvSpPr>
      <xdr:spPr>
        <a:xfrm>
          <a:off x="2362200" y="4772025"/>
          <a:ext cx="2667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23</xdr:row>
      <xdr:rowOff>152400</xdr:rowOff>
    </xdr:from>
    <xdr:to>
      <xdr:col>10</xdr:col>
      <xdr:colOff>171450</xdr:colOff>
      <xdr:row>25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9363075" y="4524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10</xdr:col>
      <xdr:colOff>800100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0"/>
          <a:ext cx="2000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85725</xdr:rowOff>
    </xdr:from>
    <xdr:to>
      <xdr:col>1</xdr:col>
      <xdr:colOff>762000</xdr:colOff>
      <xdr:row>42</xdr:row>
      <xdr:rowOff>85725</xdr:rowOff>
    </xdr:to>
    <xdr:sp>
      <xdr:nvSpPr>
        <xdr:cNvPr id="2" name="Line 7"/>
        <xdr:cNvSpPr>
          <a:spLocks/>
        </xdr:cNvSpPr>
      </xdr:nvSpPr>
      <xdr:spPr>
        <a:xfrm>
          <a:off x="1466850" y="8343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104775</xdr:rowOff>
    </xdr:from>
    <xdr:to>
      <xdr:col>8</xdr:col>
      <xdr:colOff>561975</xdr:colOff>
      <xdr:row>7</xdr:row>
      <xdr:rowOff>104775</xdr:rowOff>
    </xdr:to>
    <xdr:sp>
      <xdr:nvSpPr>
        <xdr:cNvPr id="3" name="Line 9"/>
        <xdr:cNvSpPr>
          <a:spLocks/>
        </xdr:cNvSpPr>
      </xdr:nvSpPr>
      <xdr:spPr>
        <a:xfrm flipV="1">
          <a:off x="7658100" y="1343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23</xdr:row>
      <xdr:rowOff>152400</xdr:rowOff>
    </xdr:from>
    <xdr:to>
      <xdr:col>10</xdr:col>
      <xdr:colOff>171450</xdr:colOff>
      <xdr:row>27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401175" y="46863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76200</xdr:rowOff>
    </xdr:from>
    <xdr:to>
      <xdr:col>3</xdr:col>
      <xdr:colOff>28575</xdr:colOff>
      <xdr:row>27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2562225" y="493395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28575</xdr:rowOff>
    </xdr:from>
    <xdr:to>
      <xdr:col>2</xdr:col>
      <xdr:colOff>657225</xdr:colOff>
      <xdr:row>26</xdr:row>
      <xdr:rowOff>95250</xdr:rowOff>
    </xdr:to>
    <xdr:grpSp>
      <xdr:nvGrpSpPr>
        <xdr:cNvPr id="6" name="Group 13"/>
        <xdr:cNvGrpSpPr>
          <a:grpSpLocks/>
        </xdr:cNvGrpSpPr>
      </xdr:nvGrpSpPr>
      <xdr:grpSpPr>
        <a:xfrm>
          <a:off x="2114550" y="4886325"/>
          <a:ext cx="381000" cy="228600"/>
          <a:chOff x="227" y="184"/>
          <a:chExt cx="58" cy="23"/>
        </a:xfrm>
        <a:solidFill>
          <a:srgbClr val="FFFFFF"/>
        </a:solidFill>
      </xdr:grpSpPr>
      <xdr:sp>
        <xdr:nvSpPr>
          <xdr:cNvPr id="7" name="Line 14"/>
          <xdr:cNvSpPr>
            <a:spLocks/>
          </xdr:cNvSpPr>
        </xdr:nvSpPr>
        <xdr:spPr>
          <a:xfrm>
            <a:off x="227" y="184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"/>
          <xdr:cNvSpPr>
            <a:spLocks/>
          </xdr:cNvSpPr>
        </xdr:nvSpPr>
        <xdr:spPr>
          <a:xfrm>
            <a:off x="227" y="20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485775</xdr:colOff>
      <xdr:row>9</xdr:row>
      <xdr:rowOff>85725</xdr:rowOff>
    </xdr:from>
    <xdr:to>
      <xdr:col>1</xdr:col>
      <xdr:colOff>904875</xdr:colOff>
      <xdr:row>10</xdr:row>
      <xdr:rowOff>152400</xdr:rowOff>
    </xdr:to>
    <xdr:sp>
      <xdr:nvSpPr>
        <xdr:cNvPr id="9" name="Line 16"/>
        <xdr:cNvSpPr>
          <a:spLocks/>
        </xdr:cNvSpPr>
      </xdr:nvSpPr>
      <xdr:spPr>
        <a:xfrm flipH="1">
          <a:off x="1381125" y="1666875"/>
          <a:ext cx="419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11</xdr:row>
      <xdr:rowOff>28575</xdr:rowOff>
    </xdr:from>
    <xdr:to>
      <xdr:col>8</xdr:col>
      <xdr:colOff>561975</xdr:colOff>
      <xdr:row>12</xdr:row>
      <xdr:rowOff>133350</xdr:rowOff>
    </xdr:to>
    <xdr:sp>
      <xdr:nvSpPr>
        <xdr:cNvPr id="10" name="AutoShape 17"/>
        <xdr:cNvSpPr>
          <a:spLocks/>
        </xdr:cNvSpPr>
      </xdr:nvSpPr>
      <xdr:spPr>
        <a:xfrm>
          <a:off x="8172450" y="1952625"/>
          <a:ext cx="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85725</xdr:rowOff>
    </xdr:from>
    <xdr:to>
      <xdr:col>8</xdr:col>
      <xdr:colOff>561975</xdr:colOff>
      <xdr:row>12</xdr:row>
      <xdr:rowOff>0</xdr:rowOff>
    </xdr:to>
    <xdr:sp>
      <xdr:nvSpPr>
        <xdr:cNvPr id="11" name="Line 18"/>
        <xdr:cNvSpPr>
          <a:spLocks/>
        </xdr:cNvSpPr>
      </xdr:nvSpPr>
      <xdr:spPr>
        <a:xfrm>
          <a:off x="7639050" y="1485900"/>
          <a:ext cx="5334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45</xdr:row>
      <xdr:rowOff>104775</xdr:rowOff>
    </xdr:from>
    <xdr:to>
      <xdr:col>1</xdr:col>
      <xdr:colOff>885825</xdr:colOff>
      <xdr:row>47</xdr:row>
      <xdr:rowOff>28575</xdr:rowOff>
    </xdr:to>
    <xdr:sp>
      <xdr:nvSpPr>
        <xdr:cNvPr id="12" name="Line 19"/>
        <xdr:cNvSpPr>
          <a:spLocks/>
        </xdr:cNvSpPr>
      </xdr:nvSpPr>
      <xdr:spPr>
        <a:xfrm flipH="1">
          <a:off x="723900" y="8867775"/>
          <a:ext cx="1057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45</xdr:row>
      <xdr:rowOff>28575</xdr:rowOff>
    </xdr:from>
    <xdr:to>
      <xdr:col>9</xdr:col>
      <xdr:colOff>38100</xdr:colOff>
      <xdr:row>46</xdr:row>
      <xdr:rowOff>133350</xdr:rowOff>
    </xdr:to>
    <xdr:sp>
      <xdr:nvSpPr>
        <xdr:cNvPr id="13" name="AutoShape 20"/>
        <xdr:cNvSpPr>
          <a:spLocks/>
        </xdr:cNvSpPr>
      </xdr:nvSpPr>
      <xdr:spPr>
        <a:xfrm>
          <a:off x="8172450" y="8791575"/>
          <a:ext cx="381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66675</xdr:rowOff>
    </xdr:from>
    <xdr:to>
      <xdr:col>8</xdr:col>
      <xdr:colOff>561975</xdr:colOff>
      <xdr:row>45</xdr:row>
      <xdr:rowOff>66675</xdr:rowOff>
    </xdr:to>
    <xdr:sp>
      <xdr:nvSpPr>
        <xdr:cNvPr id="14" name="Line 21"/>
        <xdr:cNvSpPr>
          <a:spLocks/>
        </xdr:cNvSpPr>
      </xdr:nvSpPr>
      <xdr:spPr>
        <a:xfrm>
          <a:off x="7610475" y="8658225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10</xdr:col>
      <xdr:colOff>419100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0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</xdr:row>
      <xdr:rowOff>66675</xdr:rowOff>
    </xdr:from>
    <xdr:to>
      <xdr:col>8</xdr:col>
      <xdr:colOff>400050</xdr:colOff>
      <xdr:row>7</xdr:row>
      <xdr:rowOff>66675</xdr:rowOff>
    </xdr:to>
    <xdr:sp>
      <xdr:nvSpPr>
        <xdr:cNvPr id="2" name="Line 5"/>
        <xdr:cNvSpPr>
          <a:spLocks/>
        </xdr:cNvSpPr>
      </xdr:nvSpPr>
      <xdr:spPr>
        <a:xfrm>
          <a:off x="7391400" y="1285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9</xdr:row>
      <xdr:rowOff>85725</xdr:rowOff>
    </xdr:from>
    <xdr:to>
      <xdr:col>1</xdr:col>
      <xdr:colOff>790575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019175" y="1628775"/>
          <a:ext cx="533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76200</xdr:rowOff>
    </xdr:from>
    <xdr:to>
      <xdr:col>1</xdr:col>
      <xdr:colOff>876300</xdr:colOff>
      <xdr:row>46</xdr:row>
      <xdr:rowOff>152400</xdr:rowOff>
    </xdr:to>
    <xdr:sp>
      <xdr:nvSpPr>
        <xdr:cNvPr id="4" name="Line 7"/>
        <xdr:cNvSpPr>
          <a:spLocks/>
        </xdr:cNvSpPr>
      </xdr:nvSpPr>
      <xdr:spPr>
        <a:xfrm flipH="1">
          <a:off x="1352550" y="8486775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47625</xdr:rowOff>
    </xdr:from>
    <xdr:to>
      <xdr:col>9</xdr:col>
      <xdr:colOff>9525</xdr:colOff>
      <xdr:row>12</xdr:row>
      <xdr:rowOff>47625</xdr:rowOff>
    </xdr:to>
    <xdr:sp>
      <xdr:nvSpPr>
        <xdr:cNvPr id="5" name="Line 8"/>
        <xdr:cNvSpPr>
          <a:spLocks/>
        </xdr:cNvSpPr>
      </xdr:nvSpPr>
      <xdr:spPr>
        <a:xfrm>
          <a:off x="7372350" y="1428750"/>
          <a:ext cx="4000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142875</xdr:rowOff>
    </xdr:from>
    <xdr:to>
      <xdr:col>15</xdr:col>
      <xdr:colOff>714375</xdr:colOff>
      <xdr:row>10</xdr:row>
      <xdr:rowOff>142875</xdr:rowOff>
    </xdr:to>
    <xdr:sp>
      <xdr:nvSpPr>
        <xdr:cNvPr id="1" name="AutoShape 2"/>
        <xdr:cNvSpPr>
          <a:spLocks/>
        </xdr:cNvSpPr>
      </xdr:nvSpPr>
      <xdr:spPr>
        <a:xfrm rot="5400000">
          <a:off x="4486275" y="1762125"/>
          <a:ext cx="75533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11</xdr:row>
      <xdr:rowOff>171450</xdr:rowOff>
    </xdr:from>
    <xdr:to>
      <xdr:col>17</xdr:col>
      <xdr:colOff>466725</xdr:colOff>
      <xdr:row>11</xdr:row>
      <xdr:rowOff>171450</xdr:rowOff>
    </xdr:to>
    <xdr:sp>
      <xdr:nvSpPr>
        <xdr:cNvPr id="2" name="Line 4"/>
        <xdr:cNvSpPr>
          <a:spLocks/>
        </xdr:cNvSpPr>
      </xdr:nvSpPr>
      <xdr:spPr>
        <a:xfrm>
          <a:off x="13239750" y="1933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9</xdr:row>
      <xdr:rowOff>123825</xdr:rowOff>
    </xdr:from>
    <xdr:to>
      <xdr:col>7</xdr:col>
      <xdr:colOff>466725</xdr:colOff>
      <xdr:row>9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819775" y="1562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114300</xdr:rowOff>
    </xdr:from>
    <xdr:to>
      <xdr:col>0</xdr:col>
      <xdr:colOff>685800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09600" y="78105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0</xdr:rowOff>
    </xdr:from>
    <xdr:to>
      <xdr:col>0</xdr:col>
      <xdr:colOff>571500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71450" y="9906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152400</xdr:rowOff>
    </xdr:from>
    <xdr:to>
      <xdr:col>0</xdr:col>
      <xdr:colOff>171450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171450" y="9810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0"/>
  <sheetViews>
    <sheetView zoomScale="75" zoomScaleNormal="75" workbookViewId="0" topLeftCell="A1">
      <selection activeCell="J20" sqref="J20"/>
    </sheetView>
  </sheetViews>
  <sheetFormatPr defaultColWidth="11.421875" defaultRowHeight="12.75"/>
  <cols>
    <col min="1" max="1" width="14.421875" style="136" customWidth="1"/>
    <col min="2" max="2" width="11.421875" style="136" customWidth="1"/>
    <col min="3" max="3" width="14.421875" style="136" bestFit="1" customWidth="1"/>
    <col min="4" max="4" width="9.140625" style="136" customWidth="1"/>
    <col min="5" max="5" width="10.140625" style="136" customWidth="1"/>
    <col min="6" max="6" width="10.7109375" style="136" customWidth="1"/>
    <col min="7" max="7" width="10.140625" style="136" customWidth="1"/>
    <col min="8" max="8" width="10.28125" style="136" customWidth="1"/>
    <col min="9" max="9" width="10.421875" style="136" customWidth="1"/>
    <col min="10" max="11" width="9.8515625" style="136" customWidth="1"/>
    <col min="12" max="12" width="10.57421875" style="136" customWidth="1"/>
    <col min="13" max="13" width="10.140625" style="136" customWidth="1"/>
    <col min="14" max="14" width="2.8515625" style="137" customWidth="1"/>
    <col min="15" max="15" width="5.28125" style="137" customWidth="1"/>
    <col min="16" max="20" width="16.00390625" style="137" customWidth="1"/>
    <col min="21" max="21" width="19.00390625" style="137" customWidth="1"/>
    <col min="22" max="16384" width="16.00390625" style="137" customWidth="1"/>
  </cols>
  <sheetData>
    <row r="1" spans="1:27" ht="15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56" ht="15" customHeight="1">
      <c r="A2" s="449" t="s">
        <v>126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S2" s="461"/>
      <c r="BT2" s="461"/>
      <c r="BU2" s="461"/>
      <c r="BV2" s="461"/>
      <c r="BW2" s="461"/>
      <c r="BX2" s="461"/>
      <c r="BY2" s="461"/>
      <c r="BZ2" s="461"/>
      <c r="CA2" s="461"/>
      <c r="CB2" s="461"/>
      <c r="CC2" s="461"/>
      <c r="CD2" s="461"/>
      <c r="CE2" s="461"/>
      <c r="CG2" s="461"/>
      <c r="CH2" s="461"/>
      <c r="CI2" s="461"/>
      <c r="CJ2" s="461"/>
      <c r="CK2" s="461"/>
      <c r="CL2" s="461"/>
      <c r="CM2" s="461"/>
      <c r="CN2" s="461"/>
      <c r="CO2" s="461"/>
      <c r="CP2" s="461"/>
      <c r="CQ2" s="461"/>
      <c r="CR2" s="461"/>
      <c r="CS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1"/>
      <c r="DG2" s="461"/>
      <c r="DI2" s="461"/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W2" s="461"/>
      <c r="DX2" s="461"/>
      <c r="DY2" s="461"/>
      <c r="DZ2" s="461"/>
      <c r="EA2" s="461"/>
      <c r="EB2" s="461"/>
      <c r="EC2" s="461"/>
      <c r="ED2" s="461"/>
      <c r="EE2" s="461"/>
      <c r="EF2" s="461"/>
      <c r="EG2" s="461"/>
      <c r="EH2" s="461"/>
      <c r="EI2" s="461"/>
      <c r="EK2" s="461"/>
      <c r="EL2" s="461"/>
      <c r="EM2" s="461"/>
      <c r="EN2" s="461"/>
      <c r="EO2" s="461"/>
      <c r="EP2" s="461"/>
      <c r="EQ2" s="461"/>
      <c r="ER2" s="461"/>
      <c r="ES2" s="461"/>
      <c r="ET2" s="461"/>
      <c r="EU2" s="461"/>
      <c r="EV2" s="461"/>
      <c r="EW2" s="461"/>
      <c r="EY2" s="461"/>
      <c r="EZ2" s="461"/>
      <c r="FA2" s="461"/>
      <c r="FB2" s="461"/>
      <c r="FC2" s="461"/>
      <c r="FD2" s="461"/>
      <c r="FE2" s="461"/>
      <c r="FF2" s="461"/>
      <c r="FG2" s="461"/>
      <c r="FH2" s="461"/>
      <c r="FI2" s="461"/>
      <c r="FJ2" s="461"/>
      <c r="FK2" s="461"/>
      <c r="FM2" s="461"/>
      <c r="FN2" s="461"/>
      <c r="FO2" s="461"/>
      <c r="FP2" s="461"/>
      <c r="FQ2" s="461"/>
      <c r="FR2" s="461"/>
      <c r="FS2" s="461"/>
      <c r="FT2" s="461"/>
      <c r="FU2" s="461"/>
      <c r="FV2" s="461"/>
      <c r="FW2" s="461"/>
      <c r="FX2" s="461"/>
      <c r="FY2" s="461"/>
      <c r="GA2" s="461"/>
      <c r="GB2" s="461"/>
      <c r="GC2" s="461"/>
      <c r="GD2" s="461"/>
      <c r="GE2" s="461"/>
      <c r="GF2" s="461"/>
      <c r="GG2" s="461"/>
      <c r="GH2" s="461"/>
      <c r="GI2" s="461"/>
      <c r="GJ2" s="461"/>
      <c r="GK2" s="461"/>
      <c r="GL2" s="461"/>
      <c r="GM2" s="461"/>
      <c r="GO2" s="461"/>
      <c r="GP2" s="461"/>
      <c r="GQ2" s="461"/>
      <c r="GR2" s="461"/>
      <c r="GS2" s="461"/>
      <c r="GT2" s="461"/>
      <c r="GU2" s="461"/>
      <c r="GV2" s="461"/>
      <c r="GW2" s="461"/>
      <c r="GX2" s="461"/>
      <c r="GY2" s="461"/>
      <c r="GZ2" s="461"/>
      <c r="HA2" s="461"/>
      <c r="HC2" s="461"/>
      <c r="HD2" s="461"/>
      <c r="HE2" s="461"/>
      <c r="HF2" s="461"/>
      <c r="HG2" s="461"/>
      <c r="HH2" s="461"/>
      <c r="HI2" s="461"/>
      <c r="HJ2" s="461"/>
      <c r="HK2" s="461"/>
      <c r="HL2" s="461"/>
      <c r="HM2" s="461"/>
      <c r="HN2" s="461"/>
      <c r="HO2" s="461"/>
      <c r="HQ2" s="461"/>
      <c r="HR2" s="461"/>
      <c r="HS2" s="461"/>
      <c r="HT2" s="461"/>
      <c r="HU2" s="461"/>
      <c r="HV2" s="461"/>
      <c r="HW2" s="461"/>
      <c r="HX2" s="461"/>
      <c r="HY2" s="461"/>
      <c r="HZ2" s="461"/>
      <c r="IA2" s="461"/>
      <c r="IB2" s="461"/>
      <c r="IC2" s="461"/>
      <c r="IE2" s="461"/>
      <c r="IF2" s="461"/>
      <c r="IG2" s="461"/>
      <c r="IH2" s="461"/>
      <c r="II2" s="461"/>
      <c r="IJ2" s="461"/>
      <c r="IK2" s="461"/>
      <c r="IL2" s="461"/>
      <c r="IM2" s="461"/>
      <c r="IN2" s="461"/>
      <c r="IO2" s="461"/>
      <c r="IP2" s="461"/>
      <c r="IQ2" s="461"/>
      <c r="IS2" s="461"/>
      <c r="IT2" s="461"/>
      <c r="IU2" s="461"/>
      <c r="IV2" s="461"/>
    </row>
    <row r="3" spans="1:255" ht="13.5" customHeight="1" thickBot="1">
      <c r="A3" s="445" t="s">
        <v>127</v>
      </c>
      <c r="B3" s="446"/>
      <c r="C3" s="44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47"/>
      <c r="O3" s="448"/>
      <c r="P3" s="44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C3" s="457"/>
      <c r="AD3" s="458"/>
      <c r="AE3" s="458"/>
      <c r="AQ3" s="457"/>
      <c r="AR3" s="458"/>
      <c r="AS3" s="458"/>
      <c r="BE3" s="457"/>
      <c r="BF3" s="458"/>
      <c r="BG3" s="458"/>
      <c r="BS3" s="457"/>
      <c r="BT3" s="458"/>
      <c r="BU3" s="458"/>
      <c r="CG3" s="457"/>
      <c r="CH3" s="458"/>
      <c r="CI3" s="458"/>
      <c r="CU3" s="457"/>
      <c r="CV3" s="458"/>
      <c r="CW3" s="458"/>
      <c r="DI3" s="457"/>
      <c r="DJ3" s="458"/>
      <c r="DK3" s="458"/>
      <c r="DW3" s="457"/>
      <c r="DX3" s="458"/>
      <c r="DY3" s="458"/>
      <c r="EK3" s="457"/>
      <c r="EL3" s="458"/>
      <c r="EM3" s="458"/>
      <c r="EY3" s="457"/>
      <c r="EZ3" s="458"/>
      <c r="FA3" s="458"/>
      <c r="FM3" s="457"/>
      <c r="FN3" s="458"/>
      <c r="FO3" s="458"/>
      <c r="GA3" s="457"/>
      <c r="GB3" s="458"/>
      <c r="GC3" s="458"/>
      <c r="GO3" s="457"/>
      <c r="GP3" s="458"/>
      <c r="GQ3" s="458"/>
      <c r="HC3" s="457"/>
      <c r="HD3" s="458"/>
      <c r="HE3" s="458"/>
      <c r="HQ3" s="457"/>
      <c r="HR3" s="458"/>
      <c r="HS3" s="458"/>
      <c r="IE3" s="457"/>
      <c r="IF3" s="458"/>
      <c r="IG3" s="458"/>
      <c r="IS3" s="457"/>
      <c r="IT3" s="458"/>
      <c r="IU3" s="458"/>
    </row>
    <row r="4" spans="1:256" ht="20.25" customHeight="1" thickBot="1">
      <c r="A4" s="182" t="s">
        <v>128</v>
      </c>
      <c r="B4" s="503" t="s">
        <v>233</v>
      </c>
      <c r="C4" s="504"/>
      <c r="D4" s="459"/>
      <c r="E4" s="459"/>
      <c r="F4" s="176"/>
      <c r="G4" s="459"/>
      <c r="H4" s="459"/>
      <c r="I4" s="178" t="s">
        <v>129</v>
      </c>
      <c r="J4" s="179"/>
      <c r="K4" s="171">
        <v>1</v>
      </c>
      <c r="L4" s="176" t="s">
        <v>163</v>
      </c>
      <c r="M4" s="172">
        <v>1</v>
      </c>
      <c r="N4" s="296"/>
      <c r="O4" s="299"/>
      <c r="P4" s="298"/>
      <c r="Q4" s="460"/>
      <c r="R4" s="460"/>
      <c r="S4" s="299"/>
      <c r="T4" s="299"/>
      <c r="U4" s="298"/>
      <c r="V4" s="299"/>
      <c r="W4" s="301"/>
      <c r="X4" s="298"/>
      <c r="Y4" s="298"/>
      <c r="Z4" s="298"/>
      <c r="AA4" s="298"/>
      <c r="AC4" s="138"/>
      <c r="AD4" s="139"/>
      <c r="AF4" s="456"/>
      <c r="AG4" s="456"/>
      <c r="AH4" s="139"/>
      <c r="AJ4" s="139"/>
      <c r="AK4" s="141"/>
      <c r="AQ4" s="138"/>
      <c r="AR4" s="139"/>
      <c r="AT4" s="456"/>
      <c r="AU4" s="456"/>
      <c r="AV4" s="139"/>
      <c r="AX4" s="139"/>
      <c r="AY4" s="141"/>
      <c r="BE4" s="138"/>
      <c r="BF4" s="139"/>
      <c r="BH4" s="456"/>
      <c r="BI4" s="456"/>
      <c r="BJ4" s="139"/>
      <c r="BL4" s="139"/>
      <c r="BM4" s="141"/>
      <c r="BS4" s="138"/>
      <c r="BT4" s="139"/>
      <c r="BV4" s="456"/>
      <c r="BW4" s="456"/>
      <c r="BX4" s="139"/>
      <c r="BZ4" s="139"/>
      <c r="CA4" s="141"/>
      <c r="CG4" s="138"/>
      <c r="CH4" s="139"/>
      <c r="CJ4" s="456"/>
      <c r="CK4" s="456"/>
      <c r="CL4" s="139"/>
      <c r="CN4" s="139"/>
      <c r="CO4" s="141"/>
      <c r="CU4" s="138"/>
      <c r="CV4" s="139"/>
      <c r="CX4" s="456"/>
      <c r="CY4" s="456"/>
      <c r="CZ4" s="139"/>
      <c r="DB4" s="139"/>
      <c r="DC4" s="141"/>
      <c r="DI4" s="138"/>
      <c r="DJ4" s="139"/>
      <c r="DL4" s="456"/>
      <c r="DM4" s="456"/>
      <c r="DN4" s="139"/>
      <c r="DP4" s="139"/>
      <c r="DQ4" s="141"/>
      <c r="DW4" s="138"/>
      <c r="DX4" s="139"/>
      <c r="DZ4" s="456"/>
      <c r="EA4" s="456"/>
      <c r="EB4" s="139"/>
      <c r="ED4" s="139"/>
      <c r="EE4" s="141"/>
      <c r="EK4" s="138"/>
      <c r="EL4" s="139"/>
      <c r="EN4" s="456"/>
      <c r="EO4" s="456"/>
      <c r="EP4" s="139"/>
      <c r="ER4" s="139"/>
      <c r="ES4" s="141"/>
      <c r="EY4" s="138"/>
      <c r="EZ4" s="139"/>
      <c r="FB4" s="456"/>
      <c r="FC4" s="456"/>
      <c r="FD4" s="139"/>
      <c r="FF4" s="139"/>
      <c r="FG4" s="141"/>
      <c r="FM4" s="138"/>
      <c r="FN4" s="139"/>
      <c r="FP4" s="456"/>
      <c r="FQ4" s="456"/>
      <c r="FR4" s="139"/>
      <c r="FT4" s="139"/>
      <c r="FU4" s="141"/>
      <c r="GA4" s="138"/>
      <c r="GB4" s="139"/>
      <c r="GD4" s="456"/>
      <c r="GE4" s="456"/>
      <c r="GF4" s="139"/>
      <c r="GH4" s="139"/>
      <c r="GI4" s="141"/>
      <c r="GO4" s="138"/>
      <c r="GP4" s="139"/>
      <c r="GR4" s="456"/>
      <c r="GS4" s="456"/>
      <c r="GT4" s="139"/>
      <c r="GV4" s="139"/>
      <c r="GW4" s="141"/>
      <c r="HC4" s="138"/>
      <c r="HD4" s="139"/>
      <c r="HF4" s="456"/>
      <c r="HG4" s="456"/>
      <c r="HH4" s="139"/>
      <c r="HJ4" s="139"/>
      <c r="HK4" s="141"/>
      <c r="HQ4" s="138"/>
      <c r="HR4" s="139"/>
      <c r="HT4" s="456"/>
      <c r="HU4" s="456"/>
      <c r="HV4" s="139"/>
      <c r="HX4" s="139"/>
      <c r="HY4" s="141"/>
      <c r="IE4" s="138"/>
      <c r="IF4" s="139"/>
      <c r="IH4" s="456"/>
      <c r="II4" s="456"/>
      <c r="IJ4" s="139"/>
      <c r="IL4" s="139"/>
      <c r="IM4" s="141"/>
      <c r="IS4" s="138"/>
      <c r="IT4" s="139"/>
      <c r="IV4" s="140"/>
    </row>
    <row r="5" spans="1:256" ht="15" customHeight="1" thickBot="1">
      <c r="A5" s="43" t="s">
        <v>234</v>
      </c>
      <c r="B5" s="505" t="s">
        <v>235</v>
      </c>
      <c r="C5" s="506"/>
      <c r="D5" s="190"/>
      <c r="E5" s="190"/>
      <c r="F5" s="177"/>
      <c r="G5" s="177"/>
      <c r="H5" s="177"/>
      <c r="I5" s="177"/>
      <c r="J5" s="177"/>
      <c r="K5" s="177"/>
      <c r="L5" s="177"/>
      <c r="M5" s="177"/>
      <c r="N5" s="296"/>
      <c r="O5" s="298"/>
      <c r="P5" s="298"/>
      <c r="Q5" s="300"/>
      <c r="R5" s="300"/>
      <c r="S5" s="298"/>
      <c r="T5" s="298"/>
      <c r="U5" s="298"/>
      <c r="V5" s="298"/>
      <c r="W5" s="298"/>
      <c r="X5" s="298"/>
      <c r="Y5" s="298"/>
      <c r="Z5" s="298"/>
      <c r="AA5" s="298"/>
      <c r="AC5" s="138"/>
      <c r="AF5" s="140"/>
      <c r="AG5" s="140"/>
      <c r="AQ5" s="138"/>
      <c r="AT5" s="140"/>
      <c r="AU5" s="140"/>
      <c r="BE5" s="138"/>
      <c r="BH5" s="140"/>
      <c r="BI5" s="140"/>
      <c r="BS5" s="138"/>
      <c r="BV5" s="140"/>
      <c r="BW5" s="140"/>
      <c r="CG5" s="138"/>
      <c r="CJ5" s="140"/>
      <c r="CK5" s="140"/>
      <c r="CU5" s="138"/>
      <c r="CX5" s="140"/>
      <c r="CY5" s="140"/>
      <c r="DI5" s="138"/>
      <c r="DL5" s="140"/>
      <c r="DM5" s="140"/>
      <c r="DW5" s="138"/>
      <c r="DZ5" s="140"/>
      <c r="EA5" s="140"/>
      <c r="EK5" s="138"/>
      <c r="EN5" s="140"/>
      <c r="EO5" s="140"/>
      <c r="EY5" s="138"/>
      <c r="FB5" s="140"/>
      <c r="FC5" s="140"/>
      <c r="FM5" s="138"/>
      <c r="FP5" s="140"/>
      <c r="FQ5" s="140"/>
      <c r="GA5" s="138"/>
      <c r="GD5" s="140"/>
      <c r="GE5" s="140"/>
      <c r="GO5" s="138"/>
      <c r="GR5" s="140"/>
      <c r="GS5" s="140"/>
      <c r="HC5" s="138"/>
      <c r="HF5" s="140"/>
      <c r="HG5" s="140"/>
      <c r="HQ5" s="138"/>
      <c r="HT5" s="140"/>
      <c r="HU5" s="140"/>
      <c r="IE5" s="138"/>
      <c r="IH5" s="140"/>
      <c r="II5" s="140"/>
      <c r="IS5" s="138"/>
      <c r="IV5" s="140"/>
    </row>
    <row r="6" spans="1:256" ht="15" customHeight="1">
      <c r="A6" s="186" t="s">
        <v>130</v>
      </c>
      <c r="B6" s="500" t="s">
        <v>236</v>
      </c>
      <c r="C6" s="501"/>
      <c r="D6" s="502"/>
      <c r="E6" s="478"/>
      <c r="F6" s="187"/>
      <c r="G6" s="175"/>
      <c r="H6" s="175"/>
      <c r="I6" s="175"/>
      <c r="J6" s="175"/>
      <c r="K6" s="175"/>
      <c r="L6" s="175"/>
      <c r="M6" s="175"/>
      <c r="N6" s="297"/>
      <c r="O6" s="302"/>
      <c r="P6" s="302"/>
      <c r="Q6" s="302"/>
      <c r="R6" s="302"/>
      <c r="S6" s="257"/>
      <c r="T6" s="257"/>
      <c r="U6" s="298"/>
      <c r="V6" s="298"/>
      <c r="W6" s="298"/>
      <c r="X6" s="298"/>
      <c r="Y6" s="298"/>
      <c r="Z6" s="298"/>
      <c r="AA6" s="298"/>
      <c r="AC6" s="142"/>
      <c r="AD6" s="143"/>
      <c r="AE6" s="143"/>
      <c r="AF6" s="143"/>
      <c r="AG6" s="143"/>
      <c r="AH6" s="144"/>
      <c r="AQ6" s="142"/>
      <c r="AR6" s="143"/>
      <c r="AS6" s="143"/>
      <c r="AT6" s="143"/>
      <c r="AU6" s="143"/>
      <c r="AV6" s="144"/>
      <c r="BE6" s="142"/>
      <c r="BF6" s="143"/>
      <c r="BG6" s="143"/>
      <c r="BH6" s="143"/>
      <c r="BI6" s="143"/>
      <c r="BJ6" s="144"/>
      <c r="BS6" s="142"/>
      <c r="BT6" s="143"/>
      <c r="BU6" s="143"/>
      <c r="BV6" s="143"/>
      <c r="BW6" s="143"/>
      <c r="BX6" s="144"/>
      <c r="CG6" s="142"/>
      <c r="CH6" s="143"/>
      <c r="CI6" s="143"/>
      <c r="CJ6" s="143"/>
      <c r="CK6" s="143"/>
      <c r="CL6" s="144"/>
      <c r="CU6" s="142"/>
      <c r="CV6" s="143"/>
      <c r="CW6" s="143"/>
      <c r="CX6" s="143"/>
      <c r="CY6" s="143"/>
      <c r="CZ6" s="144"/>
      <c r="DI6" s="142"/>
      <c r="DJ6" s="143"/>
      <c r="DK6" s="143"/>
      <c r="DL6" s="143"/>
      <c r="DM6" s="143"/>
      <c r="DN6" s="144"/>
      <c r="DW6" s="142"/>
      <c r="DX6" s="143"/>
      <c r="DY6" s="143"/>
      <c r="DZ6" s="143"/>
      <c r="EA6" s="143"/>
      <c r="EB6" s="144"/>
      <c r="EK6" s="142"/>
      <c r="EL6" s="143"/>
      <c r="EM6" s="143"/>
      <c r="EN6" s="143"/>
      <c r="EO6" s="143"/>
      <c r="EP6" s="144"/>
      <c r="EY6" s="142"/>
      <c r="EZ6" s="143"/>
      <c r="FA6" s="143"/>
      <c r="FB6" s="143"/>
      <c r="FC6" s="143"/>
      <c r="FD6" s="144"/>
      <c r="FM6" s="142"/>
      <c r="FN6" s="143"/>
      <c r="FO6" s="143"/>
      <c r="FP6" s="143"/>
      <c r="FQ6" s="143"/>
      <c r="FR6" s="144"/>
      <c r="GA6" s="142"/>
      <c r="GB6" s="143"/>
      <c r="GC6" s="143"/>
      <c r="GD6" s="143"/>
      <c r="GE6" s="143"/>
      <c r="GF6" s="144"/>
      <c r="GO6" s="142"/>
      <c r="GP6" s="143"/>
      <c r="GQ6" s="143"/>
      <c r="GR6" s="143"/>
      <c r="GS6" s="143"/>
      <c r="GT6" s="144"/>
      <c r="HC6" s="142"/>
      <c r="HD6" s="143"/>
      <c r="HE6" s="143"/>
      <c r="HF6" s="143"/>
      <c r="HG6" s="143"/>
      <c r="HH6" s="144"/>
      <c r="HQ6" s="142"/>
      <c r="HR6" s="143"/>
      <c r="HS6" s="143"/>
      <c r="HT6" s="143"/>
      <c r="HU6" s="143"/>
      <c r="HV6" s="144"/>
      <c r="IE6" s="142"/>
      <c r="IF6" s="143"/>
      <c r="IG6" s="143"/>
      <c r="IH6" s="143"/>
      <c r="II6" s="143"/>
      <c r="IJ6" s="144"/>
      <c r="IS6" s="142"/>
      <c r="IT6" s="143"/>
      <c r="IU6" s="143"/>
      <c r="IV6" s="143"/>
    </row>
    <row r="7" spans="1:256" ht="15" customHeight="1">
      <c r="A7" s="186" t="s">
        <v>131</v>
      </c>
      <c r="B7" s="477" t="s">
        <v>237</v>
      </c>
      <c r="C7" s="502"/>
      <c r="D7" s="502"/>
      <c r="E7" s="478"/>
      <c r="F7" s="186" t="s">
        <v>132</v>
      </c>
      <c r="G7" s="477" t="s">
        <v>238</v>
      </c>
      <c r="H7" s="478"/>
      <c r="I7" s="185" t="s">
        <v>133</v>
      </c>
      <c r="J7" s="477" t="s">
        <v>238</v>
      </c>
      <c r="K7" s="478"/>
      <c r="L7" s="185" t="s">
        <v>134</v>
      </c>
      <c r="M7" s="184">
        <v>14001</v>
      </c>
      <c r="N7" s="297"/>
      <c r="O7" s="302"/>
      <c r="P7" s="302"/>
      <c r="Q7" s="302"/>
      <c r="R7" s="302"/>
      <c r="S7" s="188"/>
      <c r="T7" s="188"/>
      <c r="U7" s="302"/>
      <c r="V7" s="299"/>
      <c r="W7" s="188"/>
      <c r="X7" s="302"/>
      <c r="Y7" s="303"/>
      <c r="Z7" s="188"/>
      <c r="AA7" s="304"/>
      <c r="AC7" s="142"/>
      <c r="AD7" s="143"/>
      <c r="AE7" s="143"/>
      <c r="AF7" s="143"/>
      <c r="AG7" s="143"/>
      <c r="AH7" s="145"/>
      <c r="AI7" s="143"/>
      <c r="AJ7" s="139"/>
      <c r="AK7" s="145"/>
      <c r="AL7" s="143"/>
      <c r="AM7" s="146"/>
      <c r="AN7" s="145"/>
      <c r="AO7" s="147"/>
      <c r="AQ7" s="142"/>
      <c r="AR7" s="143"/>
      <c r="AS7" s="143"/>
      <c r="AT7" s="143"/>
      <c r="AU7" s="143"/>
      <c r="AV7" s="145"/>
      <c r="AW7" s="143"/>
      <c r="AX7" s="139"/>
      <c r="AY7" s="145"/>
      <c r="AZ7" s="143"/>
      <c r="BA7" s="146"/>
      <c r="BB7" s="145"/>
      <c r="BC7" s="147"/>
      <c r="BE7" s="142"/>
      <c r="BF7" s="143"/>
      <c r="BG7" s="143"/>
      <c r="BH7" s="143"/>
      <c r="BI7" s="143"/>
      <c r="BJ7" s="145"/>
      <c r="BK7" s="143"/>
      <c r="BL7" s="139"/>
      <c r="BM7" s="145"/>
      <c r="BN7" s="143"/>
      <c r="BO7" s="146"/>
      <c r="BP7" s="145"/>
      <c r="BQ7" s="147"/>
      <c r="BS7" s="142"/>
      <c r="BT7" s="143"/>
      <c r="BU7" s="143"/>
      <c r="BV7" s="143"/>
      <c r="BW7" s="143"/>
      <c r="BX7" s="145"/>
      <c r="BY7" s="143"/>
      <c r="BZ7" s="139"/>
      <c r="CA7" s="145"/>
      <c r="CB7" s="143"/>
      <c r="CC7" s="146"/>
      <c r="CD7" s="145"/>
      <c r="CE7" s="147"/>
      <c r="CG7" s="142"/>
      <c r="CH7" s="143"/>
      <c r="CI7" s="143"/>
      <c r="CJ7" s="143"/>
      <c r="CK7" s="143"/>
      <c r="CL7" s="145"/>
      <c r="CM7" s="143"/>
      <c r="CN7" s="139"/>
      <c r="CO7" s="145"/>
      <c r="CP7" s="143"/>
      <c r="CQ7" s="146"/>
      <c r="CR7" s="145"/>
      <c r="CS7" s="147"/>
      <c r="CU7" s="142"/>
      <c r="CV7" s="143"/>
      <c r="CW7" s="143"/>
      <c r="CX7" s="143"/>
      <c r="CY7" s="143"/>
      <c r="CZ7" s="145"/>
      <c r="DA7" s="143"/>
      <c r="DB7" s="139"/>
      <c r="DC7" s="145"/>
      <c r="DD7" s="143"/>
      <c r="DE7" s="146"/>
      <c r="DF7" s="145"/>
      <c r="DG7" s="147"/>
      <c r="DI7" s="142"/>
      <c r="DJ7" s="143"/>
      <c r="DK7" s="143"/>
      <c r="DL7" s="143"/>
      <c r="DM7" s="143"/>
      <c r="DN7" s="145"/>
      <c r="DO7" s="143"/>
      <c r="DP7" s="139"/>
      <c r="DQ7" s="145"/>
      <c r="DR7" s="143"/>
      <c r="DS7" s="146"/>
      <c r="DT7" s="145"/>
      <c r="DU7" s="147"/>
      <c r="DW7" s="142"/>
      <c r="DX7" s="143"/>
      <c r="DY7" s="143"/>
      <c r="DZ7" s="143"/>
      <c r="EA7" s="143"/>
      <c r="EB7" s="145"/>
      <c r="EC7" s="143"/>
      <c r="ED7" s="139"/>
      <c r="EE7" s="145"/>
      <c r="EF7" s="143"/>
      <c r="EG7" s="146"/>
      <c r="EH7" s="145"/>
      <c r="EI7" s="147"/>
      <c r="EK7" s="142"/>
      <c r="EL7" s="143"/>
      <c r="EM7" s="143"/>
      <c r="EN7" s="143"/>
      <c r="EO7" s="143"/>
      <c r="EP7" s="145"/>
      <c r="EQ7" s="143"/>
      <c r="ER7" s="139"/>
      <c r="ES7" s="145"/>
      <c r="ET7" s="143"/>
      <c r="EU7" s="146"/>
      <c r="EV7" s="145"/>
      <c r="EW7" s="147"/>
      <c r="EY7" s="142"/>
      <c r="EZ7" s="143"/>
      <c r="FA7" s="143"/>
      <c r="FB7" s="143"/>
      <c r="FC7" s="143"/>
      <c r="FD7" s="145"/>
      <c r="FE7" s="143"/>
      <c r="FF7" s="139"/>
      <c r="FG7" s="145"/>
      <c r="FH7" s="143"/>
      <c r="FI7" s="146"/>
      <c r="FJ7" s="145"/>
      <c r="FK7" s="147"/>
      <c r="FM7" s="142"/>
      <c r="FN7" s="143"/>
      <c r="FO7" s="143"/>
      <c r="FP7" s="143"/>
      <c r="FQ7" s="143"/>
      <c r="FR7" s="145"/>
      <c r="FS7" s="143"/>
      <c r="FT7" s="139"/>
      <c r="FU7" s="145"/>
      <c r="FV7" s="143"/>
      <c r="FW7" s="146"/>
      <c r="FX7" s="145"/>
      <c r="FY7" s="147"/>
      <c r="GA7" s="142"/>
      <c r="GB7" s="143"/>
      <c r="GC7" s="143"/>
      <c r="GD7" s="143"/>
      <c r="GE7" s="143"/>
      <c r="GF7" s="145"/>
      <c r="GG7" s="143"/>
      <c r="GH7" s="139"/>
      <c r="GI7" s="145"/>
      <c r="GJ7" s="143"/>
      <c r="GK7" s="146"/>
      <c r="GL7" s="145"/>
      <c r="GM7" s="147"/>
      <c r="GO7" s="142"/>
      <c r="GP7" s="143"/>
      <c r="GQ7" s="143"/>
      <c r="GR7" s="143"/>
      <c r="GS7" s="143"/>
      <c r="GT7" s="145"/>
      <c r="GU7" s="143"/>
      <c r="GV7" s="139"/>
      <c r="GW7" s="145"/>
      <c r="GX7" s="143"/>
      <c r="GY7" s="146"/>
      <c r="GZ7" s="145"/>
      <c r="HA7" s="147"/>
      <c r="HC7" s="142"/>
      <c r="HD7" s="143"/>
      <c r="HE7" s="143"/>
      <c r="HF7" s="143"/>
      <c r="HG7" s="143"/>
      <c r="HH7" s="145"/>
      <c r="HI7" s="143"/>
      <c r="HJ7" s="139"/>
      <c r="HK7" s="145"/>
      <c r="HL7" s="143"/>
      <c r="HM7" s="146"/>
      <c r="HN7" s="145"/>
      <c r="HO7" s="147"/>
      <c r="HQ7" s="142"/>
      <c r="HR7" s="143"/>
      <c r="HS7" s="143"/>
      <c r="HT7" s="143"/>
      <c r="HU7" s="143"/>
      <c r="HV7" s="145"/>
      <c r="HW7" s="143"/>
      <c r="HX7" s="139"/>
      <c r="HY7" s="145"/>
      <c r="HZ7" s="143"/>
      <c r="IA7" s="146"/>
      <c r="IB7" s="145"/>
      <c r="IC7" s="147"/>
      <c r="IE7" s="142"/>
      <c r="IF7" s="143"/>
      <c r="IG7" s="143"/>
      <c r="IH7" s="143"/>
      <c r="II7" s="143"/>
      <c r="IJ7" s="145"/>
      <c r="IK7" s="143"/>
      <c r="IL7" s="139"/>
      <c r="IM7" s="145"/>
      <c r="IN7" s="143"/>
      <c r="IO7" s="146"/>
      <c r="IP7" s="145"/>
      <c r="IQ7" s="147"/>
      <c r="IS7" s="142"/>
      <c r="IT7" s="143"/>
      <c r="IU7" s="143"/>
      <c r="IV7" s="143"/>
    </row>
    <row r="8" spans="1:256" ht="15" customHeight="1">
      <c r="A8" s="210" t="s">
        <v>240</v>
      </c>
      <c r="B8" s="176"/>
      <c r="C8" s="176"/>
      <c r="D8" s="176"/>
      <c r="E8" s="176">
        <v>2</v>
      </c>
      <c r="F8" s="210"/>
      <c r="G8" s="176"/>
      <c r="H8" s="176"/>
      <c r="I8" s="443"/>
      <c r="J8" s="176"/>
      <c r="K8" s="176"/>
      <c r="L8" s="443"/>
      <c r="M8" s="441"/>
      <c r="N8" s="297"/>
      <c r="O8" s="302"/>
      <c r="P8" s="302"/>
      <c r="Q8" s="302"/>
      <c r="R8" s="302"/>
      <c r="S8" s="188"/>
      <c r="T8" s="188"/>
      <c r="U8" s="302"/>
      <c r="V8" s="299"/>
      <c r="W8" s="188"/>
      <c r="X8" s="302"/>
      <c r="Y8" s="303"/>
      <c r="Z8" s="188"/>
      <c r="AA8" s="304"/>
      <c r="AC8" s="142"/>
      <c r="AD8" s="143"/>
      <c r="AE8" s="143"/>
      <c r="AF8" s="143"/>
      <c r="AG8" s="143"/>
      <c r="AH8" s="145"/>
      <c r="AI8" s="143"/>
      <c r="AJ8" s="139"/>
      <c r="AK8" s="145"/>
      <c r="AL8" s="143"/>
      <c r="AM8" s="146"/>
      <c r="AN8" s="145"/>
      <c r="AO8" s="147"/>
      <c r="AQ8" s="142"/>
      <c r="AR8" s="143"/>
      <c r="AS8" s="143"/>
      <c r="AT8" s="143"/>
      <c r="AU8" s="143"/>
      <c r="AV8" s="145"/>
      <c r="AW8" s="143"/>
      <c r="AX8" s="139"/>
      <c r="AY8" s="145"/>
      <c r="AZ8" s="143"/>
      <c r="BA8" s="146"/>
      <c r="BB8" s="145"/>
      <c r="BC8" s="147"/>
      <c r="BE8" s="142"/>
      <c r="BF8" s="143"/>
      <c r="BG8" s="143"/>
      <c r="BH8" s="143"/>
      <c r="BI8" s="143"/>
      <c r="BJ8" s="145"/>
      <c r="BK8" s="143"/>
      <c r="BL8" s="139"/>
      <c r="BM8" s="145"/>
      <c r="BN8" s="143"/>
      <c r="BO8" s="146"/>
      <c r="BP8" s="145"/>
      <c r="BQ8" s="147"/>
      <c r="BS8" s="142"/>
      <c r="BT8" s="143"/>
      <c r="BU8" s="143"/>
      <c r="BV8" s="143"/>
      <c r="BW8" s="143"/>
      <c r="BX8" s="145"/>
      <c r="BY8" s="143"/>
      <c r="BZ8" s="139"/>
      <c r="CA8" s="145"/>
      <c r="CB8" s="143"/>
      <c r="CC8" s="146"/>
      <c r="CD8" s="145"/>
      <c r="CE8" s="147"/>
      <c r="CG8" s="142"/>
      <c r="CH8" s="143"/>
      <c r="CI8" s="143"/>
      <c r="CJ8" s="143"/>
      <c r="CK8" s="143"/>
      <c r="CL8" s="145"/>
      <c r="CM8" s="143"/>
      <c r="CN8" s="139"/>
      <c r="CO8" s="145"/>
      <c r="CP8" s="143"/>
      <c r="CQ8" s="146"/>
      <c r="CR8" s="145"/>
      <c r="CS8" s="147"/>
      <c r="CU8" s="142"/>
      <c r="CV8" s="143"/>
      <c r="CW8" s="143"/>
      <c r="CX8" s="143"/>
      <c r="CY8" s="143"/>
      <c r="CZ8" s="145"/>
      <c r="DA8" s="143"/>
      <c r="DB8" s="139"/>
      <c r="DC8" s="145"/>
      <c r="DD8" s="143"/>
      <c r="DE8" s="146"/>
      <c r="DF8" s="145"/>
      <c r="DG8" s="147"/>
      <c r="DI8" s="142"/>
      <c r="DJ8" s="143"/>
      <c r="DK8" s="143"/>
      <c r="DL8" s="143"/>
      <c r="DM8" s="143"/>
      <c r="DN8" s="145"/>
      <c r="DO8" s="143"/>
      <c r="DP8" s="139"/>
      <c r="DQ8" s="145"/>
      <c r="DR8" s="143"/>
      <c r="DS8" s="146"/>
      <c r="DT8" s="145"/>
      <c r="DU8" s="147"/>
      <c r="DW8" s="142"/>
      <c r="DX8" s="143"/>
      <c r="DY8" s="143"/>
      <c r="DZ8" s="143"/>
      <c r="EA8" s="143"/>
      <c r="EB8" s="145"/>
      <c r="EC8" s="143"/>
      <c r="ED8" s="139"/>
      <c r="EE8" s="145"/>
      <c r="EF8" s="143"/>
      <c r="EG8" s="146"/>
      <c r="EH8" s="145"/>
      <c r="EI8" s="147"/>
      <c r="EK8" s="142"/>
      <c r="EL8" s="143"/>
      <c r="EM8" s="143"/>
      <c r="EN8" s="143"/>
      <c r="EO8" s="143"/>
      <c r="EP8" s="145"/>
      <c r="EQ8" s="143"/>
      <c r="ER8" s="139"/>
      <c r="ES8" s="145"/>
      <c r="ET8" s="143"/>
      <c r="EU8" s="146"/>
      <c r="EV8" s="145"/>
      <c r="EW8" s="147"/>
      <c r="EY8" s="142"/>
      <c r="EZ8" s="143"/>
      <c r="FA8" s="143"/>
      <c r="FB8" s="143"/>
      <c r="FC8" s="143"/>
      <c r="FD8" s="145"/>
      <c r="FE8" s="143"/>
      <c r="FF8" s="139"/>
      <c r="FG8" s="145"/>
      <c r="FH8" s="143"/>
      <c r="FI8" s="146"/>
      <c r="FJ8" s="145"/>
      <c r="FK8" s="147"/>
      <c r="FM8" s="142"/>
      <c r="FN8" s="143"/>
      <c r="FO8" s="143"/>
      <c r="FP8" s="143"/>
      <c r="FQ8" s="143"/>
      <c r="FR8" s="145"/>
      <c r="FS8" s="143"/>
      <c r="FT8" s="139"/>
      <c r="FU8" s="145"/>
      <c r="FV8" s="143"/>
      <c r="FW8" s="146"/>
      <c r="FX8" s="145"/>
      <c r="FY8" s="147"/>
      <c r="GA8" s="142"/>
      <c r="GB8" s="143"/>
      <c r="GC8" s="143"/>
      <c r="GD8" s="143"/>
      <c r="GE8" s="143"/>
      <c r="GF8" s="145"/>
      <c r="GG8" s="143"/>
      <c r="GH8" s="139"/>
      <c r="GI8" s="145"/>
      <c r="GJ8" s="143"/>
      <c r="GK8" s="146"/>
      <c r="GL8" s="145"/>
      <c r="GM8" s="147"/>
      <c r="GO8" s="142"/>
      <c r="GP8" s="143"/>
      <c r="GQ8" s="143"/>
      <c r="GR8" s="143"/>
      <c r="GS8" s="143"/>
      <c r="GT8" s="145"/>
      <c r="GU8" s="143"/>
      <c r="GV8" s="139"/>
      <c r="GW8" s="145"/>
      <c r="GX8" s="143"/>
      <c r="GY8" s="146"/>
      <c r="GZ8" s="145"/>
      <c r="HA8" s="147"/>
      <c r="HC8" s="142"/>
      <c r="HD8" s="143"/>
      <c r="HE8" s="143"/>
      <c r="HF8" s="143"/>
      <c r="HG8" s="143"/>
      <c r="HH8" s="145"/>
      <c r="HI8" s="143"/>
      <c r="HJ8" s="139"/>
      <c r="HK8" s="145"/>
      <c r="HL8" s="143"/>
      <c r="HM8" s="146"/>
      <c r="HN8" s="145"/>
      <c r="HO8" s="147"/>
      <c r="HQ8" s="142"/>
      <c r="HR8" s="143"/>
      <c r="HS8" s="143"/>
      <c r="HT8" s="143"/>
      <c r="HU8" s="143"/>
      <c r="HV8" s="145"/>
      <c r="HW8" s="143"/>
      <c r="HX8" s="139"/>
      <c r="HY8" s="145"/>
      <c r="HZ8" s="143"/>
      <c r="IA8" s="146"/>
      <c r="IB8" s="145"/>
      <c r="IC8" s="147"/>
      <c r="IE8" s="142"/>
      <c r="IF8" s="143"/>
      <c r="IG8" s="143"/>
      <c r="IH8" s="143"/>
      <c r="II8" s="143"/>
      <c r="IJ8" s="145"/>
      <c r="IK8" s="143"/>
      <c r="IL8" s="139"/>
      <c r="IM8" s="145"/>
      <c r="IN8" s="143"/>
      <c r="IO8" s="146"/>
      <c r="IP8" s="145"/>
      <c r="IQ8" s="147"/>
      <c r="IS8" s="142"/>
      <c r="IT8" s="143"/>
      <c r="IU8" s="143"/>
      <c r="IV8" s="143"/>
    </row>
    <row r="9" spans="1:256" ht="15" customHeight="1">
      <c r="A9" s="186" t="s">
        <v>239</v>
      </c>
      <c r="B9" s="477" t="str">
        <f>IF(E8=1,B6,"Indique cliente en el certificado")</f>
        <v>Indique cliente en el certificado</v>
      </c>
      <c r="C9" s="502"/>
      <c r="D9" s="502"/>
      <c r="E9" s="478"/>
      <c r="F9" s="442"/>
      <c r="G9" s="175"/>
      <c r="H9" s="175"/>
      <c r="I9" s="175"/>
      <c r="J9" s="175"/>
      <c r="K9" s="175"/>
      <c r="L9" s="175"/>
      <c r="M9" s="175"/>
      <c r="N9" s="297"/>
      <c r="O9" s="302"/>
      <c r="P9" s="302"/>
      <c r="Q9" s="302"/>
      <c r="R9" s="302"/>
      <c r="S9" s="188"/>
      <c r="T9" s="188"/>
      <c r="U9" s="302"/>
      <c r="V9" s="299"/>
      <c r="W9" s="188"/>
      <c r="X9" s="302"/>
      <c r="Y9" s="303"/>
      <c r="Z9" s="188"/>
      <c r="AA9" s="304"/>
      <c r="AC9" s="142"/>
      <c r="AD9" s="143"/>
      <c r="AE9" s="143"/>
      <c r="AF9" s="143"/>
      <c r="AG9" s="143"/>
      <c r="AH9" s="145"/>
      <c r="AI9" s="143"/>
      <c r="AJ9" s="139"/>
      <c r="AK9" s="145"/>
      <c r="AL9" s="143"/>
      <c r="AM9" s="146"/>
      <c r="AN9" s="145"/>
      <c r="AO9" s="147"/>
      <c r="AQ9" s="142"/>
      <c r="AR9" s="143"/>
      <c r="AS9" s="143"/>
      <c r="AT9" s="143"/>
      <c r="AU9" s="143"/>
      <c r="AV9" s="145"/>
      <c r="AW9" s="143"/>
      <c r="AX9" s="139"/>
      <c r="AY9" s="145"/>
      <c r="AZ9" s="143"/>
      <c r="BA9" s="146"/>
      <c r="BB9" s="145"/>
      <c r="BC9" s="147"/>
      <c r="BE9" s="142"/>
      <c r="BF9" s="143"/>
      <c r="BG9" s="143"/>
      <c r="BH9" s="143"/>
      <c r="BI9" s="143"/>
      <c r="BJ9" s="145"/>
      <c r="BK9" s="143"/>
      <c r="BL9" s="139"/>
      <c r="BM9" s="145"/>
      <c r="BN9" s="143"/>
      <c r="BO9" s="146"/>
      <c r="BP9" s="145"/>
      <c r="BQ9" s="147"/>
      <c r="BS9" s="142"/>
      <c r="BT9" s="143"/>
      <c r="BU9" s="143"/>
      <c r="BV9" s="143"/>
      <c r="BW9" s="143"/>
      <c r="BX9" s="145"/>
      <c r="BY9" s="143"/>
      <c r="BZ9" s="139"/>
      <c r="CA9" s="145"/>
      <c r="CB9" s="143"/>
      <c r="CC9" s="146"/>
      <c r="CD9" s="145"/>
      <c r="CE9" s="147"/>
      <c r="CG9" s="142"/>
      <c r="CH9" s="143"/>
      <c r="CI9" s="143"/>
      <c r="CJ9" s="143"/>
      <c r="CK9" s="143"/>
      <c r="CL9" s="145"/>
      <c r="CM9" s="143"/>
      <c r="CN9" s="139"/>
      <c r="CO9" s="145"/>
      <c r="CP9" s="143"/>
      <c r="CQ9" s="146"/>
      <c r="CR9" s="145"/>
      <c r="CS9" s="147"/>
      <c r="CU9" s="142"/>
      <c r="CV9" s="143"/>
      <c r="CW9" s="143"/>
      <c r="CX9" s="143"/>
      <c r="CY9" s="143"/>
      <c r="CZ9" s="145"/>
      <c r="DA9" s="143"/>
      <c r="DB9" s="139"/>
      <c r="DC9" s="145"/>
      <c r="DD9" s="143"/>
      <c r="DE9" s="146"/>
      <c r="DF9" s="145"/>
      <c r="DG9" s="147"/>
      <c r="DI9" s="142"/>
      <c r="DJ9" s="143"/>
      <c r="DK9" s="143"/>
      <c r="DL9" s="143"/>
      <c r="DM9" s="143"/>
      <c r="DN9" s="145"/>
      <c r="DO9" s="143"/>
      <c r="DP9" s="139"/>
      <c r="DQ9" s="145"/>
      <c r="DR9" s="143"/>
      <c r="DS9" s="146"/>
      <c r="DT9" s="145"/>
      <c r="DU9" s="147"/>
      <c r="DW9" s="142"/>
      <c r="DX9" s="143"/>
      <c r="DY9" s="143"/>
      <c r="DZ9" s="143"/>
      <c r="EA9" s="143"/>
      <c r="EB9" s="145"/>
      <c r="EC9" s="143"/>
      <c r="ED9" s="139"/>
      <c r="EE9" s="145"/>
      <c r="EF9" s="143"/>
      <c r="EG9" s="146"/>
      <c r="EH9" s="145"/>
      <c r="EI9" s="147"/>
      <c r="EK9" s="142"/>
      <c r="EL9" s="143"/>
      <c r="EM9" s="143"/>
      <c r="EN9" s="143"/>
      <c r="EO9" s="143"/>
      <c r="EP9" s="145"/>
      <c r="EQ9" s="143"/>
      <c r="ER9" s="139"/>
      <c r="ES9" s="145"/>
      <c r="ET9" s="143"/>
      <c r="EU9" s="146"/>
      <c r="EV9" s="145"/>
      <c r="EW9" s="147"/>
      <c r="EY9" s="142"/>
      <c r="EZ9" s="143"/>
      <c r="FA9" s="143"/>
      <c r="FB9" s="143"/>
      <c r="FC9" s="143"/>
      <c r="FD9" s="145"/>
      <c r="FE9" s="143"/>
      <c r="FF9" s="139"/>
      <c r="FG9" s="145"/>
      <c r="FH9" s="143"/>
      <c r="FI9" s="146"/>
      <c r="FJ9" s="145"/>
      <c r="FK9" s="147"/>
      <c r="FM9" s="142"/>
      <c r="FN9" s="143"/>
      <c r="FO9" s="143"/>
      <c r="FP9" s="143"/>
      <c r="FQ9" s="143"/>
      <c r="FR9" s="145"/>
      <c r="FS9" s="143"/>
      <c r="FT9" s="139"/>
      <c r="FU9" s="145"/>
      <c r="FV9" s="143"/>
      <c r="FW9" s="146"/>
      <c r="FX9" s="145"/>
      <c r="FY9" s="147"/>
      <c r="GA9" s="142"/>
      <c r="GB9" s="143"/>
      <c r="GC9" s="143"/>
      <c r="GD9" s="143"/>
      <c r="GE9" s="143"/>
      <c r="GF9" s="145"/>
      <c r="GG9" s="143"/>
      <c r="GH9" s="139"/>
      <c r="GI9" s="145"/>
      <c r="GJ9" s="143"/>
      <c r="GK9" s="146"/>
      <c r="GL9" s="145"/>
      <c r="GM9" s="147"/>
      <c r="GO9" s="142"/>
      <c r="GP9" s="143"/>
      <c r="GQ9" s="143"/>
      <c r="GR9" s="143"/>
      <c r="GS9" s="143"/>
      <c r="GT9" s="145"/>
      <c r="GU9" s="143"/>
      <c r="GV9" s="139"/>
      <c r="GW9" s="145"/>
      <c r="GX9" s="143"/>
      <c r="GY9" s="146"/>
      <c r="GZ9" s="145"/>
      <c r="HA9" s="147"/>
      <c r="HC9" s="142"/>
      <c r="HD9" s="143"/>
      <c r="HE9" s="143"/>
      <c r="HF9" s="143"/>
      <c r="HG9" s="143"/>
      <c r="HH9" s="145"/>
      <c r="HI9" s="143"/>
      <c r="HJ9" s="139"/>
      <c r="HK9" s="145"/>
      <c r="HL9" s="143"/>
      <c r="HM9" s="146"/>
      <c r="HN9" s="145"/>
      <c r="HO9" s="147"/>
      <c r="HQ9" s="142"/>
      <c r="HR9" s="143"/>
      <c r="HS9" s="143"/>
      <c r="HT9" s="143"/>
      <c r="HU9" s="143"/>
      <c r="HV9" s="145"/>
      <c r="HW9" s="143"/>
      <c r="HX9" s="139"/>
      <c r="HY9" s="145"/>
      <c r="HZ9" s="143"/>
      <c r="IA9" s="146"/>
      <c r="IB9" s="145"/>
      <c r="IC9" s="147"/>
      <c r="IE9" s="142"/>
      <c r="IF9" s="143"/>
      <c r="IG9" s="143"/>
      <c r="IH9" s="143"/>
      <c r="II9" s="143"/>
      <c r="IJ9" s="145"/>
      <c r="IK9" s="143"/>
      <c r="IL9" s="139"/>
      <c r="IM9" s="145"/>
      <c r="IN9" s="143"/>
      <c r="IO9" s="146"/>
      <c r="IP9" s="145"/>
      <c r="IQ9" s="147"/>
      <c r="IS9" s="142"/>
      <c r="IT9" s="143"/>
      <c r="IU9" s="143"/>
      <c r="IV9" s="143"/>
    </row>
    <row r="10" spans="1:256" ht="15" customHeight="1">
      <c r="A10" s="186" t="s">
        <v>131</v>
      </c>
      <c r="B10" s="477" t="str">
        <f>IF(E8=1,B7,"Indique direc")</f>
        <v>Indique direc</v>
      </c>
      <c r="C10" s="502"/>
      <c r="D10" s="502"/>
      <c r="E10" s="478"/>
      <c r="F10" s="186" t="s">
        <v>132</v>
      </c>
      <c r="G10" s="477" t="str">
        <f>IF(E8=1,G7,"Indiquelocalidad")</f>
        <v>Indiquelocalidad</v>
      </c>
      <c r="H10" s="478"/>
      <c r="I10" s="185" t="s">
        <v>133</v>
      </c>
      <c r="J10" s="507" t="str">
        <f>IF(E8=1,J7,"Indique provincia en el certificado")</f>
        <v>Indique provincia en el certificado</v>
      </c>
      <c r="K10" s="508"/>
      <c r="L10" s="185" t="s">
        <v>134</v>
      </c>
      <c r="M10" s="184" t="str">
        <f>IF(E8=1,M7,"Indique CP en certif")</f>
        <v>Indique CP en certif</v>
      </c>
      <c r="N10" s="297"/>
      <c r="O10" s="302"/>
      <c r="P10" s="302"/>
      <c r="Q10" s="302"/>
      <c r="R10" s="302"/>
      <c r="S10" s="188"/>
      <c r="T10" s="188"/>
      <c r="U10" s="302"/>
      <c r="V10" s="299"/>
      <c r="W10" s="188"/>
      <c r="X10" s="302"/>
      <c r="Y10" s="303"/>
      <c r="Z10" s="188"/>
      <c r="AA10" s="304"/>
      <c r="AC10" s="142"/>
      <c r="AD10" s="143"/>
      <c r="AE10" s="143"/>
      <c r="AF10" s="143"/>
      <c r="AG10" s="143"/>
      <c r="AH10" s="145"/>
      <c r="AI10" s="143"/>
      <c r="AJ10" s="139"/>
      <c r="AK10" s="145"/>
      <c r="AL10" s="143"/>
      <c r="AM10" s="146"/>
      <c r="AN10" s="145"/>
      <c r="AO10" s="147"/>
      <c r="AQ10" s="142"/>
      <c r="AR10" s="143"/>
      <c r="AS10" s="143"/>
      <c r="AT10" s="143"/>
      <c r="AU10" s="143"/>
      <c r="AV10" s="145"/>
      <c r="AW10" s="143"/>
      <c r="AX10" s="139"/>
      <c r="AY10" s="145"/>
      <c r="AZ10" s="143"/>
      <c r="BA10" s="146"/>
      <c r="BB10" s="145"/>
      <c r="BC10" s="147"/>
      <c r="BE10" s="142"/>
      <c r="BF10" s="143"/>
      <c r="BG10" s="143"/>
      <c r="BH10" s="143"/>
      <c r="BI10" s="143"/>
      <c r="BJ10" s="145"/>
      <c r="BK10" s="143"/>
      <c r="BL10" s="139"/>
      <c r="BM10" s="145"/>
      <c r="BN10" s="143"/>
      <c r="BO10" s="146"/>
      <c r="BP10" s="145"/>
      <c r="BQ10" s="147"/>
      <c r="BS10" s="142"/>
      <c r="BT10" s="143"/>
      <c r="BU10" s="143"/>
      <c r="BV10" s="143"/>
      <c r="BW10" s="143"/>
      <c r="BX10" s="145"/>
      <c r="BY10" s="143"/>
      <c r="BZ10" s="139"/>
      <c r="CA10" s="145"/>
      <c r="CB10" s="143"/>
      <c r="CC10" s="146"/>
      <c r="CD10" s="145"/>
      <c r="CE10" s="147"/>
      <c r="CG10" s="142"/>
      <c r="CH10" s="143"/>
      <c r="CI10" s="143"/>
      <c r="CJ10" s="143"/>
      <c r="CK10" s="143"/>
      <c r="CL10" s="145"/>
      <c r="CM10" s="143"/>
      <c r="CN10" s="139"/>
      <c r="CO10" s="145"/>
      <c r="CP10" s="143"/>
      <c r="CQ10" s="146"/>
      <c r="CR10" s="145"/>
      <c r="CS10" s="147"/>
      <c r="CU10" s="142"/>
      <c r="CV10" s="143"/>
      <c r="CW10" s="143"/>
      <c r="CX10" s="143"/>
      <c r="CY10" s="143"/>
      <c r="CZ10" s="145"/>
      <c r="DA10" s="143"/>
      <c r="DB10" s="139"/>
      <c r="DC10" s="145"/>
      <c r="DD10" s="143"/>
      <c r="DE10" s="146"/>
      <c r="DF10" s="145"/>
      <c r="DG10" s="147"/>
      <c r="DI10" s="142"/>
      <c r="DJ10" s="143"/>
      <c r="DK10" s="143"/>
      <c r="DL10" s="143"/>
      <c r="DM10" s="143"/>
      <c r="DN10" s="145"/>
      <c r="DO10" s="143"/>
      <c r="DP10" s="139"/>
      <c r="DQ10" s="145"/>
      <c r="DR10" s="143"/>
      <c r="DS10" s="146"/>
      <c r="DT10" s="145"/>
      <c r="DU10" s="147"/>
      <c r="DW10" s="142"/>
      <c r="DX10" s="143"/>
      <c r="DY10" s="143"/>
      <c r="DZ10" s="143"/>
      <c r="EA10" s="143"/>
      <c r="EB10" s="145"/>
      <c r="EC10" s="143"/>
      <c r="ED10" s="139"/>
      <c r="EE10" s="145"/>
      <c r="EF10" s="143"/>
      <c r="EG10" s="146"/>
      <c r="EH10" s="145"/>
      <c r="EI10" s="147"/>
      <c r="EK10" s="142"/>
      <c r="EL10" s="143"/>
      <c r="EM10" s="143"/>
      <c r="EN10" s="143"/>
      <c r="EO10" s="143"/>
      <c r="EP10" s="145"/>
      <c r="EQ10" s="143"/>
      <c r="ER10" s="139"/>
      <c r="ES10" s="145"/>
      <c r="ET10" s="143"/>
      <c r="EU10" s="146"/>
      <c r="EV10" s="145"/>
      <c r="EW10" s="147"/>
      <c r="EY10" s="142"/>
      <c r="EZ10" s="143"/>
      <c r="FA10" s="143"/>
      <c r="FB10" s="143"/>
      <c r="FC10" s="143"/>
      <c r="FD10" s="145"/>
      <c r="FE10" s="143"/>
      <c r="FF10" s="139"/>
      <c r="FG10" s="145"/>
      <c r="FH10" s="143"/>
      <c r="FI10" s="146"/>
      <c r="FJ10" s="145"/>
      <c r="FK10" s="147"/>
      <c r="FM10" s="142"/>
      <c r="FN10" s="143"/>
      <c r="FO10" s="143"/>
      <c r="FP10" s="143"/>
      <c r="FQ10" s="143"/>
      <c r="FR10" s="145"/>
      <c r="FS10" s="143"/>
      <c r="FT10" s="139"/>
      <c r="FU10" s="145"/>
      <c r="FV10" s="143"/>
      <c r="FW10" s="146"/>
      <c r="FX10" s="145"/>
      <c r="FY10" s="147"/>
      <c r="GA10" s="142"/>
      <c r="GB10" s="143"/>
      <c r="GC10" s="143"/>
      <c r="GD10" s="143"/>
      <c r="GE10" s="143"/>
      <c r="GF10" s="145"/>
      <c r="GG10" s="143"/>
      <c r="GH10" s="139"/>
      <c r="GI10" s="145"/>
      <c r="GJ10" s="143"/>
      <c r="GK10" s="146"/>
      <c r="GL10" s="145"/>
      <c r="GM10" s="147"/>
      <c r="GO10" s="142"/>
      <c r="GP10" s="143"/>
      <c r="GQ10" s="143"/>
      <c r="GR10" s="143"/>
      <c r="GS10" s="143"/>
      <c r="GT10" s="145"/>
      <c r="GU10" s="143"/>
      <c r="GV10" s="139"/>
      <c r="GW10" s="145"/>
      <c r="GX10" s="143"/>
      <c r="GY10" s="146"/>
      <c r="GZ10" s="145"/>
      <c r="HA10" s="147"/>
      <c r="HC10" s="142"/>
      <c r="HD10" s="143"/>
      <c r="HE10" s="143"/>
      <c r="HF10" s="143"/>
      <c r="HG10" s="143"/>
      <c r="HH10" s="145"/>
      <c r="HI10" s="143"/>
      <c r="HJ10" s="139"/>
      <c r="HK10" s="145"/>
      <c r="HL10" s="143"/>
      <c r="HM10" s="146"/>
      <c r="HN10" s="145"/>
      <c r="HO10" s="147"/>
      <c r="HQ10" s="142"/>
      <c r="HR10" s="143"/>
      <c r="HS10" s="143"/>
      <c r="HT10" s="143"/>
      <c r="HU10" s="143"/>
      <c r="HV10" s="145"/>
      <c r="HW10" s="143"/>
      <c r="HX10" s="139"/>
      <c r="HY10" s="145"/>
      <c r="HZ10" s="143"/>
      <c r="IA10" s="146"/>
      <c r="IB10" s="145"/>
      <c r="IC10" s="147"/>
      <c r="IE10" s="142"/>
      <c r="IF10" s="143"/>
      <c r="IG10" s="143"/>
      <c r="IH10" s="143"/>
      <c r="II10" s="143"/>
      <c r="IJ10" s="145"/>
      <c r="IK10" s="143"/>
      <c r="IL10" s="139"/>
      <c r="IM10" s="145"/>
      <c r="IN10" s="143"/>
      <c r="IO10" s="146"/>
      <c r="IP10" s="145"/>
      <c r="IQ10" s="147"/>
      <c r="IS10" s="142"/>
      <c r="IT10" s="143"/>
      <c r="IU10" s="143"/>
      <c r="IV10" s="143"/>
    </row>
    <row r="11" spans="1:256" ht="15" customHeight="1" thickBot="1">
      <c r="A11" s="183"/>
      <c r="B11" s="177"/>
      <c r="C11" s="177"/>
      <c r="D11" s="181"/>
      <c r="E11" s="181"/>
      <c r="F11" s="177"/>
      <c r="G11" s="177"/>
      <c r="H11" s="177"/>
      <c r="I11" s="177"/>
      <c r="J11" s="177"/>
      <c r="K11" s="177"/>
      <c r="L11" s="177"/>
      <c r="M11" s="177"/>
      <c r="N11" s="296"/>
      <c r="O11" s="298"/>
      <c r="P11" s="298"/>
      <c r="Q11" s="300"/>
      <c r="R11" s="300"/>
      <c r="S11" s="298"/>
      <c r="T11" s="298"/>
      <c r="U11" s="298"/>
      <c r="V11" s="298"/>
      <c r="W11" s="298"/>
      <c r="X11" s="298"/>
      <c r="Y11" s="298"/>
      <c r="Z11" s="298"/>
      <c r="AA11" s="298"/>
      <c r="AC11" s="138"/>
      <c r="AF11" s="140"/>
      <c r="AG11" s="140"/>
      <c r="AQ11" s="138"/>
      <c r="AT11" s="140"/>
      <c r="AU11" s="140"/>
      <c r="BE11" s="138"/>
      <c r="BH11" s="140"/>
      <c r="BI11" s="140"/>
      <c r="BS11" s="138"/>
      <c r="BV11" s="140"/>
      <c r="BW11" s="140"/>
      <c r="CG11" s="138"/>
      <c r="CJ11" s="140"/>
      <c r="CK11" s="140"/>
      <c r="CU11" s="138"/>
      <c r="CX11" s="140"/>
      <c r="CY11" s="140"/>
      <c r="DI11" s="138"/>
      <c r="DL11" s="140"/>
      <c r="DM11" s="140"/>
      <c r="DW11" s="138"/>
      <c r="DZ11" s="140"/>
      <c r="EA11" s="140"/>
      <c r="EK11" s="138"/>
      <c r="EN11" s="140"/>
      <c r="EO11" s="140"/>
      <c r="EY11" s="138"/>
      <c r="FB11" s="140"/>
      <c r="FC11" s="140"/>
      <c r="FM11" s="138"/>
      <c r="FP11" s="140"/>
      <c r="FQ11" s="140"/>
      <c r="GA11" s="138"/>
      <c r="GD11" s="140"/>
      <c r="GE11" s="140"/>
      <c r="GO11" s="138"/>
      <c r="GR11" s="140"/>
      <c r="GS11" s="140"/>
      <c r="HC11" s="138"/>
      <c r="HF11" s="140"/>
      <c r="HG11" s="140"/>
      <c r="HQ11" s="138"/>
      <c r="HT11" s="140"/>
      <c r="HU11" s="140"/>
      <c r="IE11" s="138"/>
      <c r="IH11" s="140"/>
      <c r="II11" s="140"/>
      <c r="IS11" s="138"/>
      <c r="IV11" s="140"/>
    </row>
    <row r="12" spans="1:256" ht="15" customHeight="1">
      <c r="A12" s="451" t="s">
        <v>193</v>
      </c>
      <c r="B12" s="452"/>
      <c r="C12" s="452"/>
      <c r="D12" s="180"/>
      <c r="E12" s="180"/>
      <c r="F12" s="175"/>
      <c r="G12" s="175"/>
      <c r="H12" s="175"/>
      <c r="I12" s="175"/>
      <c r="J12" s="175"/>
      <c r="K12" s="175"/>
      <c r="L12" s="175"/>
      <c r="M12" s="175"/>
      <c r="N12" s="453"/>
      <c r="O12" s="499"/>
      <c r="P12" s="499"/>
      <c r="Q12" s="300"/>
      <c r="R12" s="300"/>
      <c r="S12" s="298"/>
      <c r="T12" s="298"/>
      <c r="U12" s="298"/>
      <c r="V12" s="298"/>
      <c r="W12" s="298"/>
      <c r="X12" s="298"/>
      <c r="Y12" s="298"/>
      <c r="Z12" s="298"/>
      <c r="AA12" s="298"/>
      <c r="AC12" s="464"/>
      <c r="AD12" s="465"/>
      <c r="AE12" s="465"/>
      <c r="AF12" s="140"/>
      <c r="AG12" s="140"/>
      <c r="AQ12" s="464"/>
      <c r="AR12" s="465"/>
      <c r="AS12" s="465"/>
      <c r="AT12" s="140"/>
      <c r="AU12" s="140"/>
      <c r="BE12" s="464"/>
      <c r="BF12" s="465"/>
      <c r="BG12" s="465"/>
      <c r="BH12" s="140"/>
      <c r="BI12" s="140"/>
      <c r="BS12" s="464"/>
      <c r="BT12" s="465"/>
      <c r="BU12" s="465"/>
      <c r="BV12" s="140"/>
      <c r="BW12" s="140"/>
      <c r="CG12" s="464"/>
      <c r="CH12" s="465"/>
      <c r="CI12" s="465"/>
      <c r="CJ12" s="140"/>
      <c r="CK12" s="140"/>
      <c r="CU12" s="464"/>
      <c r="CV12" s="465"/>
      <c r="CW12" s="465"/>
      <c r="CX12" s="140"/>
      <c r="CY12" s="140"/>
      <c r="DI12" s="464"/>
      <c r="DJ12" s="465"/>
      <c r="DK12" s="465"/>
      <c r="DL12" s="140"/>
      <c r="DM12" s="140"/>
      <c r="DW12" s="464"/>
      <c r="DX12" s="465"/>
      <c r="DY12" s="465"/>
      <c r="DZ12" s="140"/>
      <c r="EA12" s="140"/>
      <c r="EK12" s="464"/>
      <c r="EL12" s="465"/>
      <c r="EM12" s="465"/>
      <c r="EN12" s="140"/>
      <c r="EO12" s="140"/>
      <c r="EY12" s="464"/>
      <c r="EZ12" s="465"/>
      <c r="FA12" s="465"/>
      <c r="FB12" s="140"/>
      <c r="FC12" s="140"/>
      <c r="FM12" s="464"/>
      <c r="FN12" s="465"/>
      <c r="FO12" s="465"/>
      <c r="FP12" s="140"/>
      <c r="FQ12" s="140"/>
      <c r="GA12" s="464"/>
      <c r="GB12" s="465"/>
      <c r="GC12" s="465"/>
      <c r="GD12" s="140"/>
      <c r="GE12" s="140"/>
      <c r="GO12" s="464"/>
      <c r="GP12" s="465"/>
      <c r="GQ12" s="465"/>
      <c r="GR12" s="140"/>
      <c r="GS12" s="140"/>
      <c r="HC12" s="464"/>
      <c r="HD12" s="465"/>
      <c r="HE12" s="465"/>
      <c r="HF12" s="140"/>
      <c r="HG12" s="140"/>
      <c r="HQ12" s="464"/>
      <c r="HR12" s="465"/>
      <c r="HS12" s="465"/>
      <c r="HT12" s="140"/>
      <c r="HU12" s="140"/>
      <c r="IE12" s="464"/>
      <c r="IF12" s="465"/>
      <c r="IG12" s="465"/>
      <c r="IH12" s="140"/>
      <c r="II12" s="140"/>
      <c r="IS12" s="464"/>
      <c r="IT12" s="465"/>
      <c r="IU12" s="465"/>
      <c r="IV12" s="140"/>
    </row>
    <row r="13" spans="1:256" ht="15" customHeight="1">
      <c r="A13" s="196" t="s">
        <v>2</v>
      </c>
      <c r="B13" s="195" t="s">
        <v>189</v>
      </c>
      <c r="C13" s="175"/>
      <c r="D13" s="466" t="s">
        <v>135</v>
      </c>
      <c r="E13" s="467"/>
      <c r="F13" s="477" t="s">
        <v>250</v>
      </c>
      <c r="G13" s="478"/>
      <c r="H13" s="151" t="s">
        <v>136</v>
      </c>
      <c r="I13" s="191">
        <v>180</v>
      </c>
      <c r="J13" s="200"/>
      <c r="K13" s="201"/>
      <c r="L13" s="199"/>
      <c r="M13" s="175"/>
      <c r="N13" s="296"/>
      <c r="O13" s="302"/>
      <c r="P13" s="298"/>
      <c r="Q13" s="468"/>
      <c r="R13" s="455"/>
      <c r="S13" s="302"/>
      <c r="T13" s="302"/>
      <c r="U13" s="299"/>
      <c r="V13" s="263"/>
      <c r="W13" s="302"/>
      <c r="X13" s="298"/>
      <c r="Y13" s="263"/>
      <c r="Z13" s="302"/>
      <c r="AA13" s="298"/>
      <c r="AC13" s="138"/>
      <c r="AD13" s="143"/>
      <c r="AF13" s="469"/>
      <c r="AG13" s="470"/>
      <c r="AH13" s="143"/>
      <c r="AI13" s="139"/>
      <c r="AJ13" s="148"/>
      <c r="AK13" s="143"/>
      <c r="AM13" s="148"/>
      <c r="AN13" s="143"/>
      <c r="AQ13" s="138"/>
      <c r="AR13" s="143"/>
      <c r="AT13" s="469"/>
      <c r="AU13" s="470"/>
      <c r="AV13" s="143"/>
      <c r="AW13" s="139"/>
      <c r="AX13" s="148"/>
      <c r="AY13" s="143"/>
      <c r="BA13" s="148"/>
      <c r="BB13" s="143"/>
      <c r="BE13" s="138"/>
      <c r="BF13" s="143"/>
      <c r="BH13" s="469"/>
      <c r="BI13" s="470"/>
      <c r="BJ13" s="143"/>
      <c r="BK13" s="139"/>
      <c r="BL13" s="148"/>
      <c r="BM13" s="143"/>
      <c r="BO13" s="148"/>
      <c r="BP13" s="143"/>
      <c r="BS13" s="138"/>
      <c r="BT13" s="143"/>
      <c r="BV13" s="469"/>
      <c r="BW13" s="470"/>
      <c r="BX13" s="143"/>
      <c r="BY13" s="139"/>
      <c r="BZ13" s="148"/>
      <c r="CA13" s="143"/>
      <c r="CC13" s="148"/>
      <c r="CD13" s="143"/>
      <c r="CG13" s="138"/>
      <c r="CH13" s="143"/>
      <c r="CJ13" s="469"/>
      <c r="CK13" s="470"/>
      <c r="CL13" s="143"/>
      <c r="CM13" s="139"/>
      <c r="CN13" s="148"/>
      <c r="CO13" s="143"/>
      <c r="CQ13" s="148"/>
      <c r="CR13" s="143"/>
      <c r="CU13" s="138"/>
      <c r="CV13" s="143"/>
      <c r="CX13" s="469"/>
      <c r="CY13" s="470"/>
      <c r="CZ13" s="143"/>
      <c r="DA13" s="139"/>
      <c r="DB13" s="148"/>
      <c r="DC13" s="143"/>
      <c r="DE13" s="148"/>
      <c r="DF13" s="143"/>
      <c r="DI13" s="138"/>
      <c r="DJ13" s="143"/>
      <c r="DL13" s="469"/>
      <c r="DM13" s="470"/>
      <c r="DN13" s="143"/>
      <c r="DO13" s="139"/>
      <c r="DP13" s="148"/>
      <c r="DQ13" s="143"/>
      <c r="DS13" s="148"/>
      <c r="DT13" s="143"/>
      <c r="DW13" s="138"/>
      <c r="DX13" s="143"/>
      <c r="DZ13" s="469"/>
      <c r="EA13" s="470"/>
      <c r="EB13" s="143"/>
      <c r="EC13" s="139"/>
      <c r="ED13" s="148"/>
      <c r="EE13" s="143"/>
      <c r="EG13" s="148"/>
      <c r="EH13" s="143"/>
      <c r="EK13" s="138"/>
      <c r="EL13" s="143"/>
      <c r="EN13" s="469"/>
      <c r="EO13" s="470"/>
      <c r="EP13" s="143"/>
      <c r="EQ13" s="139"/>
      <c r="ER13" s="148"/>
      <c r="ES13" s="143"/>
      <c r="EU13" s="148"/>
      <c r="EV13" s="143"/>
      <c r="EY13" s="138"/>
      <c r="EZ13" s="143"/>
      <c r="FB13" s="469"/>
      <c r="FC13" s="470"/>
      <c r="FD13" s="143"/>
      <c r="FE13" s="139"/>
      <c r="FF13" s="148"/>
      <c r="FG13" s="143"/>
      <c r="FI13" s="148"/>
      <c r="FJ13" s="143"/>
      <c r="FM13" s="138"/>
      <c r="FN13" s="143"/>
      <c r="FP13" s="469"/>
      <c r="FQ13" s="470"/>
      <c r="FR13" s="143"/>
      <c r="FS13" s="139"/>
      <c r="FT13" s="148"/>
      <c r="FU13" s="143"/>
      <c r="FW13" s="148"/>
      <c r="FX13" s="143"/>
      <c r="GA13" s="138"/>
      <c r="GB13" s="143"/>
      <c r="GD13" s="469"/>
      <c r="GE13" s="470"/>
      <c r="GF13" s="143"/>
      <c r="GG13" s="139"/>
      <c r="GH13" s="148"/>
      <c r="GI13" s="143"/>
      <c r="GK13" s="148"/>
      <c r="GL13" s="143"/>
      <c r="GO13" s="138"/>
      <c r="GP13" s="143"/>
      <c r="GR13" s="469"/>
      <c r="GS13" s="470"/>
      <c r="GT13" s="143"/>
      <c r="GU13" s="139"/>
      <c r="GV13" s="148"/>
      <c r="GW13" s="143"/>
      <c r="GY13" s="148"/>
      <c r="GZ13" s="143"/>
      <c r="HC13" s="138"/>
      <c r="HD13" s="143"/>
      <c r="HF13" s="469"/>
      <c r="HG13" s="470"/>
      <c r="HH13" s="143"/>
      <c r="HI13" s="139"/>
      <c r="HJ13" s="148"/>
      <c r="HK13" s="143"/>
      <c r="HM13" s="148"/>
      <c r="HN13" s="143"/>
      <c r="HQ13" s="138"/>
      <c r="HR13" s="143"/>
      <c r="HT13" s="469"/>
      <c r="HU13" s="470"/>
      <c r="HV13" s="143"/>
      <c r="HW13" s="139"/>
      <c r="HX13" s="148"/>
      <c r="HY13" s="143"/>
      <c r="IA13" s="148"/>
      <c r="IB13" s="143"/>
      <c r="IE13" s="138"/>
      <c r="IF13" s="143"/>
      <c r="IH13" s="469"/>
      <c r="II13" s="470"/>
      <c r="IJ13" s="143"/>
      <c r="IK13" s="139"/>
      <c r="IL13" s="148"/>
      <c r="IM13" s="143"/>
      <c r="IO13" s="148"/>
      <c r="IP13" s="143"/>
      <c r="IS13" s="138"/>
      <c r="IT13" s="143"/>
      <c r="IV13" s="148"/>
    </row>
    <row r="14" spans="1:256" ht="15" customHeight="1">
      <c r="A14" s="192" t="s">
        <v>137</v>
      </c>
      <c r="B14" s="198"/>
      <c r="C14" s="173"/>
      <c r="D14" s="197" t="s">
        <v>138</v>
      </c>
      <c r="E14" s="378">
        <v>60</v>
      </c>
      <c r="F14" s="173"/>
      <c r="G14" s="197" t="s">
        <v>139</v>
      </c>
      <c r="H14" s="378">
        <v>300</v>
      </c>
      <c r="I14" s="173"/>
      <c r="J14" s="192" t="s">
        <v>140</v>
      </c>
      <c r="K14" s="385">
        <v>5</v>
      </c>
      <c r="L14" s="199"/>
      <c r="M14" s="175"/>
      <c r="N14" s="296"/>
      <c r="O14" s="302"/>
      <c r="P14" s="298"/>
      <c r="Q14" s="263"/>
      <c r="R14" s="264"/>
      <c r="S14" s="302"/>
      <c r="T14" s="302"/>
      <c r="U14" s="299"/>
      <c r="V14" s="263"/>
      <c r="W14" s="302"/>
      <c r="X14" s="298"/>
      <c r="Y14" s="263"/>
      <c r="Z14" s="302"/>
      <c r="AA14" s="298"/>
      <c r="AC14" s="138"/>
      <c r="AD14" s="143"/>
      <c r="AF14" s="148"/>
      <c r="AG14" s="149"/>
      <c r="AH14" s="143"/>
      <c r="AI14" s="139"/>
      <c r="AJ14" s="148"/>
      <c r="AK14" s="143"/>
      <c r="AM14" s="148"/>
      <c r="AN14" s="143"/>
      <c r="AQ14" s="138"/>
      <c r="AR14" s="143"/>
      <c r="AT14" s="148"/>
      <c r="AU14" s="149"/>
      <c r="AV14" s="143"/>
      <c r="AW14" s="139"/>
      <c r="AX14" s="148"/>
      <c r="AY14" s="143"/>
      <c r="BA14" s="148"/>
      <c r="BB14" s="143"/>
      <c r="BE14" s="138"/>
      <c r="BF14" s="143"/>
      <c r="BH14" s="148"/>
      <c r="BI14" s="149"/>
      <c r="BJ14" s="143"/>
      <c r="BK14" s="139"/>
      <c r="BL14" s="148"/>
      <c r="BM14" s="143"/>
      <c r="BO14" s="148"/>
      <c r="BP14" s="143"/>
      <c r="BS14" s="138"/>
      <c r="BT14" s="143"/>
      <c r="BV14" s="148"/>
      <c r="BW14" s="149"/>
      <c r="BX14" s="143"/>
      <c r="BY14" s="139"/>
      <c r="BZ14" s="148"/>
      <c r="CA14" s="143"/>
      <c r="CC14" s="148"/>
      <c r="CD14" s="143"/>
      <c r="CG14" s="138"/>
      <c r="CH14" s="143"/>
      <c r="CJ14" s="148"/>
      <c r="CK14" s="149"/>
      <c r="CL14" s="143"/>
      <c r="CM14" s="139"/>
      <c r="CN14" s="148"/>
      <c r="CO14" s="143"/>
      <c r="CQ14" s="148"/>
      <c r="CR14" s="143"/>
      <c r="CU14" s="138"/>
      <c r="CV14" s="143"/>
      <c r="CX14" s="148"/>
      <c r="CY14" s="149"/>
      <c r="CZ14" s="143"/>
      <c r="DA14" s="139"/>
      <c r="DB14" s="148"/>
      <c r="DC14" s="143"/>
      <c r="DE14" s="148"/>
      <c r="DF14" s="143"/>
      <c r="DI14" s="138"/>
      <c r="DJ14" s="143"/>
      <c r="DL14" s="148"/>
      <c r="DM14" s="149"/>
      <c r="DN14" s="143"/>
      <c r="DO14" s="139"/>
      <c r="DP14" s="148"/>
      <c r="DQ14" s="143"/>
      <c r="DS14" s="148"/>
      <c r="DT14" s="143"/>
      <c r="DW14" s="138"/>
      <c r="DX14" s="143"/>
      <c r="DZ14" s="148"/>
      <c r="EA14" s="149"/>
      <c r="EB14" s="143"/>
      <c r="EC14" s="139"/>
      <c r="ED14" s="148"/>
      <c r="EE14" s="143"/>
      <c r="EG14" s="148"/>
      <c r="EH14" s="143"/>
      <c r="EK14" s="138"/>
      <c r="EL14" s="143"/>
      <c r="EN14" s="148"/>
      <c r="EO14" s="149"/>
      <c r="EP14" s="143"/>
      <c r="EQ14" s="139"/>
      <c r="ER14" s="148"/>
      <c r="ES14" s="143"/>
      <c r="EU14" s="148"/>
      <c r="EV14" s="143"/>
      <c r="EY14" s="138"/>
      <c r="EZ14" s="143"/>
      <c r="FB14" s="148"/>
      <c r="FC14" s="149"/>
      <c r="FD14" s="143"/>
      <c r="FE14" s="139"/>
      <c r="FF14" s="148"/>
      <c r="FG14" s="143"/>
      <c r="FI14" s="148"/>
      <c r="FJ14" s="143"/>
      <c r="FM14" s="138"/>
      <c r="FN14" s="143"/>
      <c r="FP14" s="148"/>
      <c r="FQ14" s="149"/>
      <c r="FR14" s="143"/>
      <c r="FS14" s="139"/>
      <c r="FT14" s="148"/>
      <c r="FU14" s="143"/>
      <c r="FW14" s="148"/>
      <c r="FX14" s="143"/>
      <c r="GA14" s="138"/>
      <c r="GB14" s="143"/>
      <c r="GD14" s="148"/>
      <c r="GE14" s="149"/>
      <c r="GF14" s="143"/>
      <c r="GG14" s="139"/>
      <c r="GH14" s="148"/>
      <c r="GI14" s="143"/>
      <c r="GK14" s="148"/>
      <c r="GL14" s="143"/>
      <c r="GO14" s="138"/>
      <c r="GP14" s="143"/>
      <c r="GR14" s="148"/>
      <c r="GS14" s="149"/>
      <c r="GT14" s="143"/>
      <c r="GU14" s="139"/>
      <c r="GV14" s="148"/>
      <c r="GW14" s="143"/>
      <c r="GY14" s="148"/>
      <c r="GZ14" s="143"/>
      <c r="HC14" s="138"/>
      <c r="HD14" s="143"/>
      <c r="HF14" s="148"/>
      <c r="HG14" s="149"/>
      <c r="HH14" s="143"/>
      <c r="HI14" s="139"/>
      <c r="HJ14" s="148"/>
      <c r="HK14" s="143"/>
      <c r="HM14" s="148"/>
      <c r="HN14" s="143"/>
      <c r="HQ14" s="138"/>
      <c r="HR14" s="143"/>
      <c r="HT14" s="148"/>
      <c r="HU14" s="149"/>
      <c r="HV14" s="143"/>
      <c r="HW14" s="139"/>
      <c r="HX14" s="148"/>
      <c r="HY14" s="143"/>
      <c r="IA14" s="148"/>
      <c r="IB14" s="143"/>
      <c r="IE14" s="138"/>
      <c r="IF14" s="143"/>
      <c r="IH14" s="148"/>
      <c r="II14" s="149"/>
      <c r="IJ14" s="143"/>
      <c r="IK14" s="139"/>
      <c r="IL14" s="148"/>
      <c r="IM14" s="143"/>
      <c r="IO14" s="148"/>
      <c r="IP14" s="143"/>
      <c r="IS14" s="138"/>
      <c r="IT14" s="143"/>
      <c r="IV14" s="148"/>
    </row>
    <row r="15" spans="1:256" ht="15" customHeight="1">
      <c r="A15" s="192" t="s">
        <v>137</v>
      </c>
      <c r="B15" s="198"/>
      <c r="C15" s="173"/>
      <c r="D15" s="197" t="s">
        <v>138</v>
      </c>
      <c r="E15" s="378"/>
      <c r="F15" s="173"/>
      <c r="G15" s="197" t="s">
        <v>139</v>
      </c>
      <c r="H15" s="378"/>
      <c r="I15" s="173"/>
      <c r="J15" s="192" t="s">
        <v>140</v>
      </c>
      <c r="K15" s="384">
        <v>10</v>
      </c>
      <c r="L15" s="199"/>
      <c r="M15" s="175"/>
      <c r="N15" s="296"/>
      <c r="O15" s="302"/>
      <c r="P15" s="298"/>
      <c r="Q15" s="263"/>
      <c r="R15" s="264"/>
      <c r="S15" s="302"/>
      <c r="T15" s="302"/>
      <c r="U15" s="299"/>
      <c r="V15" s="263"/>
      <c r="W15" s="302"/>
      <c r="X15" s="298"/>
      <c r="Y15" s="263"/>
      <c r="Z15" s="302"/>
      <c r="AA15" s="298"/>
      <c r="AC15" s="138"/>
      <c r="AD15" s="143"/>
      <c r="AF15" s="148"/>
      <c r="AG15" s="149"/>
      <c r="AH15" s="143"/>
      <c r="AI15" s="139"/>
      <c r="AJ15" s="148"/>
      <c r="AK15" s="143"/>
      <c r="AM15" s="148"/>
      <c r="AN15" s="143"/>
      <c r="AQ15" s="138"/>
      <c r="AR15" s="143"/>
      <c r="AT15" s="148"/>
      <c r="AU15" s="149"/>
      <c r="AV15" s="143"/>
      <c r="AW15" s="139"/>
      <c r="AX15" s="148"/>
      <c r="AY15" s="143"/>
      <c r="BA15" s="148"/>
      <c r="BB15" s="143"/>
      <c r="BE15" s="138"/>
      <c r="BF15" s="143"/>
      <c r="BH15" s="148"/>
      <c r="BI15" s="149"/>
      <c r="BJ15" s="143"/>
      <c r="BK15" s="139"/>
      <c r="BL15" s="148"/>
      <c r="BM15" s="143"/>
      <c r="BO15" s="148"/>
      <c r="BP15" s="143"/>
      <c r="BS15" s="138"/>
      <c r="BT15" s="143"/>
      <c r="BV15" s="148"/>
      <c r="BW15" s="149"/>
      <c r="BX15" s="143"/>
      <c r="BY15" s="139"/>
      <c r="BZ15" s="148"/>
      <c r="CA15" s="143"/>
      <c r="CC15" s="148"/>
      <c r="CD15" s="143"/>
      <c r="CG15" s="138"/>
      <c r="CH15" s="143"/>
      <c r="CJ15" s="148"/>
      <c r="CK15" s="149"/>
      <c r="CL15" s="143"/>
      <c r="CM15" s="139"/>
      <c r="CN15" s="148"/>
      <c r="CO15" s="143"/>
      <c r="CQ15" s="148"/>
      <c r="CR15" s="143"/>
      <c r="CU15" s="138"/>
      <c r="CV15" s="143"/>
      <c r="CX15" s="148"/>
      <c r="CY15" s="149"/>
      <c r="CZ15" s="143"/>
      <c r="DA15" s="139"/>
      <c r="DB15" s="148"/>
      <c r="DC15" s="143"/>
      <c r="DE15" s="148"/>
      <c r="DF15" s="143"/>
      <c r="DI15" s="138"/>
      <c r="DJ15" s="143"/>
      <c r="DL15" s="148"/>
      <c r="DM15" s="149"/>
      <c r="DN15" s="143"/>
      <c r="DO15" s="139"/>
      <c r="DP15" s="148"/>
      <c r="DQ15" s="143"/>
      <c r="DS15" s="148"/>
      <c r="DT15" s="143"/>
      <c r="DW15" s="138"/>
      <c r="DX15" s="143"/>
      <c r="DZ15" s="148"/>
      <c r="EA15" s="149"/>
      <c r="EB15" s="143"/>
      <c r="EC15" s="139"/>
      <c r="ED15" s="148"/>
      <c r="EE15" s="143"/>
      <c r="EG15" s="148"/>
      <c r="EH15" s="143"/>
      <c r="EK15" s="138"/>
      <c r="EL15" s="143"/>
      <c r="EN15" s="148"/>
      <c r="EO15" s="149"/>
      <c r="EP15" s="143"/>
      <c r="EQ15" s="139"/>
      <c r="ER15" s="148"/>
      <c r="ES15" s="143"/>
      <c r="EU15" s="148"/>
      <c r="EV15" s="143"/>
      <c r="EY15" s="138"/>
      <c r="EZ15" s="143"/>
      <c r="FB15" s="148"/>
      <c r="FC15" s="149"/>
      <c r="FD15" s="143"/>
      <c r="FE15" s="139"/>
      <c r="FF15" s="148"/>
      <c r="FG15" s="143"/>
      <c r="FI15" s="148"/>
      <c r="FJ15" s="143"/>
      <c r="FM15" s="138"/>
      <c r="FN15" s="143"/>
      <c r="FP15" s="148"/>
      <c r="FQ15" s="149"/>
      <c r="FR15" s="143"/>
      <c r="FS15" s="139"/>
      <c r="FT15" s="148"/>
      <c r="FU15" s="143"/>
      <c r="FW15" s="148"/>
      <c r="FX15" s="143"/>
      <c r="GA15" s="138"/>
      <c r="GB15" s="143"/>
      <c r="GD15" s="148"/>
      <c r="GE15" s="149"/>
      <c r="GF15" s="143"/>
      <c r="GG15" s="139"/>
      <c r="GH15" s="148"/>
      <c r="GI15" s="143"/>
      <c r="GK15" s="148"/>
      <c r="GL15" s="143"/>
      <c r="GO15" s="138"/>
      <c r="GP15" s="143"/>
      <c r="GR15" s="148"/>
      <c r="GS15" s="149"/>
      <c r="GT15" s="143"/>
      <c r="GU15" s="139"/>
      <c r="GV15" s="148"/>
      <c r="GW15" s="143"/>
      <c r="GY15" s="148"/>
      <c r="GZ15" s="143"/>
      <c r="HC15" s="138"/>
      <c r="HD15" s="143"/>
      <c r="HF15" s="148"/>
      <c r="HG15" s="149"/>
      <c r="HH15" s="143"/>
      <c r="HI15" s="139"/>
      <c r="HJ15" s="148"/>
      <c r="HK15" s="143"/>
      <c r="HM15" s="148"/>
      <c r="HN15" s="143"/>
      <c r="HQ15" s="138"/>
      <c r="HR15" s="143"/>
      <c r="HT15" s="148"/>
      <c r="HU15" s="149"/>
      <c r="HV15" s="143"/>
      <c r="HW15" s="139"/>
      <c r="HX15" s="148"/>
      <c r="HY15" s="143"/>
      <c r="IA15" s="148"/>
      <c r="IB15" s="143"/>
      <c r="IE15" s="138"/>
      <c r="IF15" s="143"/>
      <c r="IH15" s="148"/>
      <c r="II15" s="149"/>
      <c r="IJ15" s="143"/>
      <c r="IK15" s="139"/>
      <c r="IL15" s="148"/>
      <c r="IM15" s="143"/>
      <c r="IO15" s="148"/>
      <c r="IP15" s="143"/>
      <c r="IS15" s="138"/>
      <c r="IT15" s="143"/>
      <c r="IV15" s="148"/>
    </row>
    <row r="16" spans="1:256" ht="15" customHeight="1">
      <c r="A16" s="192"/>
      <c r="B16" s="198"/>
      <c r="C16" s="173"/>
      <c r="D16" s="197"/>
      <c r="E16" s="178"/>
      <c r="F16" s="173"/>
      <c r="G16" s="197"/>
      <c r="H16" s="178"/>
      <c r="I16" s="173"/>
      <c r="J16" s="192"/>
      <c r="K16" s="377"/>
      <c r="L16" s="199"/>
      <c r="M16" s="175"/>
      <c r="N16" s="296"/>
      <c r="O16" s="302"/>
      <c r="P16" s="298"/>
      <c r="Q16" s="263"/>
      <c r="R16" s="264"/>
      <c r="S16" s="302"/>
      <c r="T16" s="302"/>
      <c r="U16" s="299"/>
      <c r="V16" s="263"/>
      <c r="W16" s="302"/>
      <c r="X16" s="298"/>
      <c r="Y16" s="263"/>
      <c r="Z16" s="302"/>
      <c r="AA16" s="298"/>
      <c r="AC16" s="138"/>
      <c r="AD16" s="143"/>
      <c r="AF16" s="148"/>
      <c r="AG16" s="149"/>
      <c r="AH16" s="143"/>
      <c r="AI16" s="139"/>
      <c r="AJ16" s="148"/>
      <c r="AK16" s="143"/>
      <c r="AM16" s="148"/>
      <c r="AN16" s="143"/>
      <c r="AQ16" s="138"/>
      <c r="AR16" s="143"/>
      <c r="AT16" s="148"/>
      <c r="AU16" s="149"/>
      <c r="AV16" s="143"/>
      <c r="AW16" s="139"/>
      <c r="AX16" s="148"/>
      <c r="AY16" s="143"/>
      <c r="BA16" s="148"/>
      <c r="BB16" s="143"/>
      <c r="BE16" s="138"/>
      <c r="BF16" s="143"/>
      <c r="BH16" s="148"/>
      <c r="BI16" s="149"/>
      <c r="BJ16" s="143"/>
      <c r="BK16" s="139"/>
      <c r="BL16" s="148"/>
      <c r="BM16" s="143"/>
      <c r="BO16" s="148"/>
      <c r="BP16" s="143"/>
      <c r="BS16" s="138"/>
      <c r="BT16" s="143"/>
      <c r="BV16" s="148"/>
      <c r="BW16" s="149"/>
      <c r="BX16" s="143"/>
      <c r="BY16" s="139"/>
      <c r="BZ16" s="148"/>
      <c r="CA16" s="143"/>
      <c r="CC16" s="148"/>
      <c r="CD16" s="143"/>
      <c r="CG16" s="138"/>
      <c r="CH16" s="143"/>
      <c r="CJ16" s="148"/>
      <c r="CK16" s="149"/>
      <c r="CL16" s="143"/>
      <c r="CM16" s="139"/>
      <c r="CN16" s="148"/>
      <c r="CO16" s="143"/>
      <c r="CQ16" s="148"/>
      <c r="CR16" s="143"/>
      <c r="CU16" s="138"/>
      <c r="CV16" s="143"/>
      <c r="CX16" s="148"/>
      <c r="CY16" s="149"/>
      <c r="CZ16" s="143"/>
      <c r="DA16" s="139"/>
      <c r="DB16" s="148"/>
      <c r="DC16" s="143"/>
      <c r="DE16" s="148"/>
      <c r="DF16" s="143"/>
      <c r="DI16" s="138"/>
      <c r="DJ16" s="143"/>
      <c r="DL16" s="148"/>
      <c r="DM16" s="149"/>
      <c r="DN16" s="143"/>
      <c r="DO16" s="139"/>
      <c r="DP16" s="148"/>
      <c r="DQ16" s="143"/>
      <c r="DS16" s="148"/>
      <c r="DT16" s="143"/>
      <c r="DW16" s="138"/>
      <c r="DX16" s="143"/>
      <c r="DZ16" s="148"/>
      <c r="EA16" s="149"/>
      <c r="EB16" s="143"/>
      <c r="EC16" s="139"/>
      <c r="ED16" s="148"/>
      <c r="EE16" s="143"/>
      <c r="EG16" s="148"/>
      <c r="EH16" s="143"/>
      <c r="EK16" s="138"/>
      <c r="EL16" s="143"/>
      <c r="EN16" s="148"/>
      <c r="EO16" s="149"/>
      <c r="EP16" s="143"/>
      <c r="EQ16" s="139"/>
      <c r="ER16" s="148"/>
      <c r="ES16" s="143"/>
      <c r="EU16" s="148"/>
      <c r="EV16" s="143"/>
      <c r="EY16" s="138"/>
      <c r="EZ16" s="143"/>
      <c r="FB16" s="148"/>
      <c r="FC16" s="149"/>
      <c r="FD16" s="143"/>
      <c r="FE16" s="139"/>
      <c r="FF16" s="148"/>
      <c r="FG16" s="143"/>
      <c r="FI16" s="148"/>
      <c r="FJ16" s="143"/>
      <c r="FM16" s="138"/>
      <c r="FN16" s="143"/>
      <c r="FP16" s="148"/>
      <c r="FQ16" s="149"/>
      <c r="FR16" s="143"/>
      <c r="FS16" s="139"/>
      <c r="FT16" s="148"/>
      <c r="FU16" s="143"/>
      <c r="FW16" s="148"/>
      <c r="FX16" s="143"/>
      <c r="GA16" s="138"/>
      <c r="GB16" s="143"/>
      <c r="GD16" s="148"/>
      <c r="GE16" s="149"/>
      <c r="GF16" s="143"/>
      <c r="GG16" s="139"/>
      <c r="GH16" s="148"/>
      <c r="GI16" s="143"/>
      <c r="GK16" s="148"/>
      <c r="GL16" s="143"/>
      <c r="GO16" s="138"/>
      <c r="GP16" s="143"/>
      <c r="GR16" s="148"/>
      <c r="GS16" s="149"/>
      <c r="GT16" s="143"/>
      <c r="GU16" s="139"/>
      <c r="GV16" s="148"/>
      <c r="GW16" s="143"/>
      <c r="GY16" s="148"/>
      <c r="GZ16" s="143"/>
      <c r="HC16" s="138"/>
      <c r="HD16" s="143"/>
      <c r="HF16" s="148"/>
      <c r="HG16" s="149"/>
      <c r="HH16" s="143"/>
      <c r="HI16" s="139"/>
      <c r="HJ16" s="148"/>
      <c r="HK16" s="143"/>
      <c r="HM16" s="148"/>
      <c r="HN16" s="143"/>
      <c r="HQ16" s="138"/>
      <c r="HR16" s="143"/>
      <c r="HT16" s="148"/>
      <c r="HU16" s="149"/>
      <c r="HV16" s="143"/>
      <c r="HW16" s="139"/>
      <c r="HX16" s="148"/>
      <c r="HY16" s="143"/>
      <c r="IA16" s="148"/>
      <c r="IB16" s="143"/>
      <c r="IE16" s="138"/>
      <c r="IF16" s="143"/>
      <c r="IH16" s="148"/>
      <c r="II16" s="149"/>
      <c r="IJ16" s="143"/>
      <c r="IK16" s="139"/>
      <c r="IL16" s="148"/>
      <c r="IM16" s="143"/>
      <c r="IO16" s="148"/>
      <c r="IP16" s="143"/>
      <c r="IS16" s="138"/>
      <c r="IT16" s="143"/>
      <c r="IV16" s="148"/>
    </row>
    <row r="17" spans="1:256" ht="15" customHeight="1">
      <c r="A17" s="193" t="s">
        <v>141</v>
      </c>
      <c r="B17" s="246"/>
      <c r="C17" s="174"/>
      <c r="D17" s="174"/>
      <c r="E17" s="189"/>
      <c r="F17" s="189"/>
      <c r="G17" s="189"/>
      <c r="H17" s="189"/>
      <c r="I17" s="189"/>
      <c r="J17" s="189"/>
      <c r="K17" s="189"/>
      <c r="L17" s="189"/>
      <c r="M17" s="189"/>
      <c r="N17" s="296"/>
      <c r="O17" s="298"/>
      <c r="P17" s="298"/>
      <c r="Q17" s="300"/>
      <c r="R17" s="300"/>
      <c r="S17" s="298"/>
      <c r="T17" s="298"/>
      <c r="U17" s="298"/>
      <c r="V17" s="298"/>
      <c r="W17" s="298"/>
      <c r="X17" s="298"/>
      <c r="Y17" s="298"/>
      <c r="Z17" s="298"/>
      <c r="AA17" s="298"/>
      <c r="AC17" s="138"/>
      <c r="AF17" s="140"/>
      <c r="AG17" s="140"/>
      <c r="AQ17" s="138"/>
      <c r="AT17" s="140"/>
      <c r="AU17" s="140"/>
      <c r="BE17" s="138"/>
      <c r="BH17" s="140"/>
      <c r="BI17" s="140"/>
      <c r="BS17" s="138"/>
      <c r="BV17" s="140"/>
      <c r="BW17" s="140"/>
      <c r="CG17" s="138"/>
      <c r="CJ17" s="140"/>
      <c r="CK17" s="140"/>
      <c r="CU17" s="138"/>
      <c r="CX17" s="140"/>
      <c r="CY17" s="140"/>
      <c r="DI17" s="138"/>
      <c r="DL17" s="140"/>
      <c r="DM17" s="140"/>
      <c r="DW17" s="138"/>
      <c r="DZ17" s="140"/>
      <c r="EA17" s="140"/>
      <c r="EK17" s="138"/>
      <c r="EN17" s="140"/>
      <c r="EO17" s="140"/>
      <c r="EY17" s="138"/>
      <c r="FB17" s="140"/>
      <c r="FC17" s="140"/>
      <c r="FM17" s="138"/>
      <c r="FP17" s="140"/>
      <c r="FQ17" s="140"/>
      <c r="GA17" s="138"/>
      <c r="GD17" s="140"/>
      <c r="GE17" s="140"/>
      <c r="GO17" s="138"/>
      <c r="GR17" s="140"/>
      <c r="GS17" s="140"/>
      <c r="HC17" s="138"/>
      <c r="HF17" s="140"/>
      <c r="HG17" s="140"/>
      <c r="HQ17" s="138"/>
      <c r="HT17" s="140"/>
      <c r="HU17" s="140"/>
      <c r="IE17" s="138"/>
      <c r="IH17" s="140"/>
      <c r="II17" s="140"/>
      <c r="IS17" s="138"/>
      <c r="IV17" s="140"/>
    </row>
    <row r="18" spans="1:256" ht="15" customHeight="1">
      <c r="A18" s="193"/>
      <c r="B18" s="246"/>
      <c r="C18" s="174"/>
      <c r="D18" s="174"/>
      <c r="E18" s="189"/>
      <c r="F18" s="189"/>
      <c r="G18" s="189"/>
      <c r="H18" s="189"/>
      <c r="I18" s="189"/>
      <c r="J18" s="189"/>
      <c r="K18" s="189"/>
      <c r="L18" s="189"/>
      <c r="M18" s="189"/>
      <c r="N18" s="296"/>
      <c r="O18" s="298"/>
      <c r="P18" s="298"/>
      <c r="Q18" s="300"/>
      <c r="R18" s="300"/>
      <c r="S18" s="298"/>
      <c r="T18" s="298"/>
      <c r="U18" s="298"/>
      <c r="V18" s="298"/>
      <c r="W18" s="298"/>
      <c r="X18" s="298"/>
      <c r="Y18" s="298"/>
      <c r="Z18" s="298"/>
      <c r="AA18" s="298"/>
      <c r="AC18" s="138"/>
      <c r="AF18" s="140"/>
      <c r="AG18" s="140"/>
      <c r="AQ18" s="138"/>
      <c r="AT18" s="140"/>
      <c r="AU18" s="140"/>
      <c r="BE18" s="138"/>
      <c r="BH18" s="140"/>
      <c r="BI18" s="140"/>
      <c r="BS18" s="138"/>
      <c r="BV18" s="140"/>
      <c r="BW18" s="140"/>
      <c r="CG18" s="138"/>
      <c r="CJ18" s="140"/>
      <c r="CK18" s="140"/>
      <c r="CU18" s="138"/>
      <c r="CX18" s="140"/>
      <c r="CY18" s="140"/>
      <c r="DI18" s="138"/>
      <c r="DL18" s="140"/>
      <c r="DM18" s="140"/>
      <c r="DW18" s="138"/>
      <c r="DZ18" s="140"/>
      <c r="EA18" s="140"/>
      <c r="EK18" s="138"/>
      <c r="EN18" s="140"/>
      <c r="EO18" s="140"/>
      <c r="EY18" s="138"/>
      <c r="FB18" s="140"/>
      <c r="FC18" s="140"/>
      <c r="FM18" s="138"/>
      <c r="FP18" s="140"/>
      <c r="FQ18" s="140"/>
      <c r="GA18" s="138"/>
      <c r="GD18" s="140"/>
      <c r="GE18" s="140"/>
      <c r="GO18" s="138"/>
      <c r="GR18" s="140"/>
      <c r="GS18" s="140"/>
      <c r="HC18" s="138"/>
      <c r="HF18" s="140"/>
      <c r="HG18" s="140"/>
      <c r="HQ18" s="138"/>
      <c r="HT18" s="140"/>
      <c r="HU18" s="140"/>
      <c r="IE18" s="138"/>
      <c r="IH18" s="140"/>
      <c r="II18" s="140"/>
      <c r="IS18" s="138"/>
      <c r="IV18" s="140"/>
    </row>
    <row r="19" spans="1:256" ht="15" customHeight="1">
      <c r="A19" s="193"/>
      <c r="B19" s="246"/>
      <c r="C19" s="174"/>
      <c r="D19" s="174"/>
      <c r="E19" s="189"/>
      <c r="F19" s="189"/>
      <c r="G19" s="189"/>
      <c r="H19" s="189"/>
      <c r="I19" s="189"/>
      <c r="J19" s="189"/>
      <c r="K19" s="189"/>
      <c r="L19" s="189"/>
      <c r="M19" s="189"/>
      <c r="N19" s="296"/>
      <c r="O19" s="298"/>
      <c r="P19" s="298"/>
      <c r="Q19" s="300"/>
      <c r="R19" s="300"/>
      <c r="S19" s="298"/>
      <c r="T19" s="298"/>
      <c r="U19" s="298"/>
      <c r="V19" s="298"/>
      <c r="W19" s="298"/>
      <c r="X19" s="298"/>
      <c r="Y19" s="298"/>
      <c r="Z19" s="298"/>
      <c r="AA19" s="298"/>
      <c r="AC19" s="138"/>
      <c r="AF19" s="140"/>
      <c r="AG19" s="140"/>
      <c r="AQ19" s="138"/>
      <c r="AT19" s="140"/>
      <c r="AU19" s="140"/>
      <c r="BE19" s="138"/>
      <c r="BH19" s="140"/>
      <c r="BI19" s="140"/>
      <c r="BS19" s="138"/>
      <c r="BV19" s="140"/>
      <c r="BW19" s="140"/>
      <c r="CG19" s="138"/>
      <c r="CJ19" s="140"/>
      <c r="CK19" s="140"/>
      <c r="CU19" s="138"/>
      <c r="CX19" s="140"/>
      <c r="CY19" s="140"/>
      <c r="DI19" s="138"/>
      <c r="DL19" s="140"/>
      <c r="DM19" s="140"/>
      <c r="DW19" s="138"/>
      <c r="DZ19" s="140"/>
      <c r="EA19" s="140"/>
      <c r="EK19" s="138"/>
      <c r="EN19" s="140"/>
      <c r="EO19" s="140"/>
      <c r="EY19" s="138"/>
      <c r="FB19" s="140"/>
      <c r="FC19" s="140"/>
      <c r="FM19" s="138"/>
      <c r="FP19" s="140"/>
      <c r="FQ19" s="140"/>
      <c r="GA19" s="138"/>
      <c r="GD19" s="140"/>
      <c r="GE19" s="140"/>
      <c r="GO19" s="138"/>
      <c r="GR19" s="140"/>
      <c r="GS19" s="140"/>
      <c r="HC19" s="138"/>
      <c r="HF19" s="140"/>
      <c r="HG19" s="140"/>
      <c r="HQ19" s="138"/>
      <c r="HT19" s="140"/>
      <c r="HU19" s="140"/>
      <c r="IE19" s="138"/>
      <c r="IH19" s="140"/>
      <c r="II19" s="140"/>
      <c r="IS19" s="138"/>
      <c r="IV19" s="140"/>
    </row>
    <row r="20" spans="1:256" ht="15" customHeight="1">
      <c r="A20" s="193"/>
      <c r="B20" s="246"/>
      <c r="C20" s="174"/>
      <c r="D20" s="174"/>
      <c r="E20" s="189"/>
      <c r="F20" s="337" t="s">
        <v>192</v>
      </c>
      <c r="G20" s="189"/>
      <c r="H20" s="189"/>
      <c r="I20" s="189"/>
      <c r="J20" s="189"/>
      <c r="K20" s="189"/>
      <c r="L20" s="189"/>
      <c r="M20" s="189"/>
      <c r="N20" s="296"/>
      <c r="O20" s="298"/>
      <c r="P20" s="298"/>
      <c r="Q20" s="300"/>
      <c r="R20" s="300"/>
      <c r="S20" s="298"/>
      <c r="T20" s="298"/>
      <c r="U20" s="298"/>
      <c r="V20" s="298"/>
      <c r="W20" s="298"/>
      <c r="X20" s="298"/>
      <c r="Y20" s="298"/>
      <c r="Z20" s="298"/>
      <c r="AA20" s="298"/>
      <c r="AC20" s="138"/>
      <c r="AF20" s="140"/>
      <c r="AG20" s="140"/>
      <c r="AQ20" s="138"/>
      <c r="AT20" s="140"/>
      <c r="AU20" s="140"/>
      <c r="BE20" s="138"/>
      <c r="BH20" s="140"/>
      <c r="BI20" s="140"/>
      <c r="BS20" s="138"/>
      <c r="BV20" s="140"/>
      <c r="BW20" s="140"/>
      <c r="CG20" s="138"/>
      <c r="CJ20" s="140"/>
      <c r="CK20" s="140"/>
      <c r="CU20" s="138"/>
      <c r="CX20" s="140"/>
      <c r="CY20" s="140"/>
      <c r="DI20" s="138"/>
      <c r="DL20" s="140"/>
      <c r="DM20" s="140"/>
      <c r="DW20" s="138"/>
      <c r="DZ20" s="140"/>
      <c r="EA20" s="140"/>
      <c r="EK20" s="138"/>
      <c r="EN20" s="140"/>
      <c r="EO20" s="140"/>
      <c r="EY20" s="138"/>
      <c r="FB20" s="140"/>
      <c r="FC20" s="140"/>
      <c r="FM20" s="138"/>
      <c r="FP20" s="140"/>
      <c r="FQ20" s="140"/>
      <c r="GA20" s="138"/>
      <c r="GD20" s="140"/>
      <c r="GE20" s="140"/>
      <c r="GO20" s="138"/>
      <c r="GR20" s="140"/>
      <c r="GS20" s="140"/>
      <c r="HC20" s="138"/>
      <c r="HF20" s="140"/>
      <c r="HG20" s="140"/>
      <c r="HQ20" s="138"/>
      <c r="HT20" s="140"/>
      <c r="HU20" s="140"/>
      <c r="IE20" s="138"/>
      <c r="IH20" s="140"/>
      <c r="II20" s="140"/>
      <c r="IS20" s="138"/>
      <c r="IV20" s="140"/>
    </row>
    <row r="21" spans="1:256" ht="15" customHeight="1">
      <c r="A21" s="471" t="s">
        <v>142</v>
      </c>
      <c r="B21" s="471"/>
      <c r="C21" s="471"/>
      <c r="D21" s="209"/>
      <c r="E21" s="472"/>
      <c r="F21" s="472"/>
      <c r="G21" s="472"/>
      <c r="H21" s="213"/>
      <c r="I21" s="167"/>
      <c r="J21" s="462"/>
      <c r="K21" s="462"/>
      <c r="L21" s="462"/>
      <c r="M21" s="167"/>
      <c r="N21" s="493"/>
      <c r="O21" s="493"/>
      <c r="P21" s="493"/>
      <c r="Q21" s="305"/>
      <c r="R21" s="463"/>
      <c r="S21" s="463"/>
      <c r="T21" s="463"/>
      <c r="U21" s="463"/>
      <c r="V21" s="299"/>
      <c r="W21" s="188"/>
      <c r="X21" s="493"/>
      <c r="Y21" s="493"/>
      <c r="Z21" s="493"/>
      <c r="AA21" s="188"/>
      <c r="AC21" s="488"/>
      <c r="AD21" s="488"/>
      <c r="AE21" s="488"/>
      <c r="AF21" s="153"/>
      <c r="AG21" s="498"/>
      <c r="AH21" s="498"/>
      <c r="AI21" s="498"/>
      <c r="AJ21" s="139"/>
      <c r="AK21" s="145"/>
      <c r="AL21" s="488"/>
      <c r="AM21" s="488"/>
      <c r="AN21" s="488"/>
      <c r="AO21" s="145"/>
      <c r="AQ21" s="488"/>
      <c r="AR21" s="488"/>
      <c r="AS21" s="488"/>
      <c r="AT21" s="153"/>
      <c r="AU21" s="498"/>
      <c r="AV21" s="498"/>
      <c r="AW21" s="498"/>
      <c r="AX21" s="139"/>
      <c r="AY21" s="145"/>
      <c r="AZ21" s="488"/>
      <c r="BA21" s="488"/>
      <c r="BB21" s="488"/>
      <c r="BC21" s="145"/>
      <c r="BE21" s="488"/>
      <c r="BF21" s="488"/>
      <c r="BG21" s="488"/>
      <c r="BH21" s="153"/>
      <c r="BI21" s="498"/>
      <c r="BJ21" s="498"/>
      <c r="BK21" s="498"/>
      <c r="BL21" s="139"/>
      <c r="BM21" s="145"/>
      <c r="BN21" s="488"/>
      <c r="BO21" s="488"/>
      <c r="BP21" s="488"/>
      <c r="BQ21" s="145"/>
      <c r="BS21" s="488"/>
      <c r="BT21" s="488"/>
      <c r="BU21" s="488"/>
      <c r="BV21" s="153"/>
      <c r="BW21" s="498"/>
      <c r="BX21" s="498"/>
      <c r="BY21" s="498"/>
      <c r="BZ21" s="139"/>
      <c r="CA21" s="145"/>
      <c r="CB21" s="488"/>
      <c r="CC21" s="488"/>
      <c r="CD21" s="488"/>
      <c r="CE21" s="145"/>
      <c r="CG21" s="488"/>
      <c r="CH21" s="488"/>
      <c r="CI21" s="488"/>
      <c r="CJ21" s="153"/>
      <c r="CK21" s="498"/>
      <c r="CL21" s="498"/>
      <c r="CM21" s="498"/>
      <c r="CN21" s="139"/>
      <c r="CO21" s="145"/>
      <c r="CP21" s="488"/>
      <c r="CQ21" s="488"/>
      <c r="CR21" s="488"/>
      <c r="CS21" s="145"/>
      <c r="CU21" s="488"/>
      <c r="CV21" s="488"/>
      <c r="CW21" s="488"/>
      <c r="CX21" s="153"/>
      <c r="CY21" s="498"/>
      <c r="CZ21" s="498"/>
      <c r="DA21" s="498"/>
      <c r="DB21" s="139"/>
      <c r="DC21" s="145"/>
      <c r="DD21" s="488"/>
      <c r="DE21" s="488"/>
      <c r="DF21" s="488"/>
      <c r="DG21" s="145"/>
      <c r="DI21" s="488"/>
      <c r="DJ21" s="488"/>
      <c r="DK21" s="488"/>
      <c r="DL21" s="153"/>
      <c r="DM21" s="498"/>
      <c r="DN21" s="498"/>
      <c r="DO21" s="498"/>
      <c r="DP21" s="139"/>
      <c r="DQ21" s="145"/>
      <c r="DR21" s="488"/>
      <c r="DS21" s="488"/>
      <c r="DT21" s="488"/>
      <c r="DU21" s="145"/>
      <c r="DW21" s="488"/>
      <c r="DX21" s="488"/>
      <c r="DY21" s="488"/>
      <c r="DZ21" s="153"/>
      <c r="EA21" s="498"/>
      <c r="EB21" s="498"/>
      <c r="EC21" s="498"/>
      <c r="ED21" s="139"/>
      <c r="EE21" s="145"/>
      <c r="EF21" s="488"/>
      <c r="EG21" s="488"/>
      <c r="EH21" s="488"/>
      <c r="EI21" s="145"/>
      <c r="EK21" s="488"/>
      <c r="EL21" s="488"/>
      <c r="EM21" s="488"/>
      <c r="EN21" s="153"/>
      <c r="EO21" s="498"/>
      <c r="EP21" s="498"/>
      <c r="EQ21" s="498"/>
      <c r="ER21" s="139"/>
      <c r="ES21" s="145"/>
      <c r="ET21" s="488"/>
      <c r="EU21" s="488"/>
      <c r="EV21" s="488"/>
      <c r="EW21" s="145"/>
      <c r="EY21" s="488"/>
      <c r="EZ21" s="488"/>
      <c r="FA21" s="488"/>
      <c r="FB21" s="153"/>
      <c r="FC21" s="498"/>
      <c r="FD21" s="498"/>
      <c r="FE21" s="498"/>
      <c r="FF21" s="139"/>
      <c r="FG21" s="145"/>
      <c r="FH21" s="488"/>
      <c r="FI21" s="488"/>
      <c r="FJ21" s="488"/>
      <c r="FK21" s="145"/>
      <c r="FM21" s="488"/>
      <c r="FN21" s="488"/>
      <c r="FO21" s="488"/>
      <c r="FP21" s="153"/>
      <c r="FQ21" s="498"/>
      <c r="FR21" s="498"/>
      <c r="FS21" s="498"/>
      <c r="FT21" s="139"/>
      <c r="FU21" s="145"/>
      <c r="FV21" s="488"/>
      <c r="FW21" s="488"/>
      <c r="FX21" s="488"/>
      <c r="FY21" s="145"/>
      <c r="GA21" s="488"/>
      <c r="GB21" s="488"/>
      <c r="GC21" s="488"/>
      <c r="GD21" s="153"/>
      <c r="GE21" s="498"/>
      <c r="GF21" s="498"/>
      <c r="GG21" s="498"/>
      <c r="GH21" s="139"/>
      <c r="GI21" s="145"/>
      <c r="GJ21" s="488"/>
      <c r="GK21" s="488"/>
      <c r="GL21" s="488"/>
      <c r="GM21" s="145"/>
      <c r="GO21" s="488"/>
      <c r="GP21" s="488"/>
      <c r="GQ21" s="488"/>
      <c r="GR21" s="153"/>
      <c r="GS21" s="498"/>
      <c r="GT21" s="498"/>
      <c r="GU21" s="498"/>
      <c r="GV21" s="139"/>
      <c r="GW21" s="145"/>
      <c r="GX21" s="488"/>
      <c r="GY21" s="488"/>
      <c r="GZ21" s="488"/>
      <c r="HA21" s="145"/>
      <c r="HC21" s="488"/>
      <c r="HD21" s="488"/>
      <c r="HE21" s="488"/>
      <c r="HF21" s="153"/>
      <c r="HG21" s="498"/>
      <c r="HH21" s="498"/>
      <c r="HI21" s="498"/>
      <c r="HJ21" s="139"/>
      <c r="HK21" s="145"/>
      <c r="HL21" s="488"/>
      <c r="HM21" s="488"/>
      <c r="HN21" s="488"/>
      <c r="HO21" s="145"/>
      <c r="HQ21" s="488"/>
      <c r="HR21" s="488"/>
      <c r="HS21" s="488"/>
      <c r="HT21" s="153"/>
      <c r="HU21" s="498"/>
      <c r="HV21" s="498"/>
      <c r="HW21" s="498"/>
      <c r="HX21" s="139"/>
      <c r="HY21" s="145"/>
      <c r="HZ21" s="488"/>
      <c r="IA21" s="488"/>
      <c r="IB21" s="488"/>
      <c r="IC21" s="145"/>
      <c r="IE21" s="488"/>
      <c r="IF21" s="488"/>
      <c r="IG21" s="488"/>
      <c r="IH21" s="153"/>
      <c r="II21" s="498"/>
      <c r="IJ21" s="498"/>
      <c r="IK21" s="498"/>
      <c r="IL21" s="139"/>
      <c r="IM21" s="145"/>
      <c r="IN21" s="488"/>
      <c r="IO21" s="488"/>
      <c r="IP21" s="488"/>
      <c r="IQ21" s="145"/>
      <c r="IS21" s="488"/>
      <c r="IT21" s="488"/>
      <c r="IU21" s="488"/>
      <c r="IV21" s="153"/>
    </row>
    <row r="22" spans="1:256" ht="15" customHeight="1">
      <c r="A22" s="210" t="s">
        <v>143</v>
      </c>
      <c r="B22" s="210"/>
      <c r="C22" s="231" t="str">
        <f>Auxiliar!R17</f>
        <v>E00111LL 3/5</v>
      </c>
      <c r="D22" s="210" t="s">
        <v>143</v>
      </c>
      <c r="E22" s="173"/>
      <c r="F22" s="295" t="str">
        <f>Auxiliar!R18</f>
        <v>E00111LL 4/5</v>
      </c>
      <c r="G22" s="210"/>
      <c r="H22" s="174"/>
      <c r="I22" s="324"/>
      <c r="J22" s="210"/>
      <c r="K22" s="173"/>
      <c r="L22" s="232"/>
      <c r="M22" s="214"/>
      <c r="N22" s="265"/>
      <c r="O22" s="265"/>
      <c r="P22" s="265"/>
      <c r="Q22" s="305"/>
      <c r="R22" s="188"/>
      <c r="S22" s="188"/>
      <c r="T22" s="188"/>
      <c r="U22" s="188"/>
      <c r="V22" s="299"/>
      <c r="W22" s="188"/>
      <c r="X22" s="265"/>
      <c r="Y22" s="265"/>
      <c r="Z22" s="265"/>
      <c r="AA22" s="188"/>
      <c r="AC22" s="152"/>
      <c r="AD22" s="152"/>
      <c r="AE22" s="152"/>
      <c r="AF22" s="153"/>
      <c r="AG22" s="145"/>
      <c r="AH22" s="145"/>
      <c r="AI22" s="145"/>
      <c r="AJ22" s="139"/>
      <c r="AK22" s="145"/>
      <c r="AL22" s="152"/>
      <c r="AM22" s="152"/>
      <c r="AN22" s="152"/>
      <c r="AO22" s="145"/>
      <c r="AQ22" s="152"/>
      <c r="AR22" s="152"/>
      <c r="AS22" s="152"/>
      <c r="AT22" s="153"/>
      <c r="AU22" s="145"/>
      <c r="AV22" s="145"/>
      <c r="AW22" s="145"/>
      <c r="AX22" s="139"/>
      <c r="AY22" s="145"/>
      <c r="AZ22" s="152"/>
      <c r="BA22" s="152"/>
      <c r="BB22" s="152"/>
      <c r="BC22" s="145"/>
      <c r="BE22" s="152"/>
      <c r="BF22" s="152"/>
      <c r="BG22" s="152"/>
      <c r="BH22" s="153"/>
      <c r="BI22" s="145"/>
      <c r="BJ22" s="145"/>
      <c r="BK22" s="145"/>
      <c r="BL22" s="139"/>
      <c r="BM22" s="145"/>
      <c r="BN22" s="152"/>
      <c r="BO22" s="152"/>
      <c r="BP22" s="152"/>
      <c r="BQ22" s="145"/>
      <c r="BS22" s="152"/>
      <c r="BT22" s="152"/>
      <c r="BU22" s="152"/>
      <c r="BV22" s="153"/>
      <c r="BW22" s="145"/>
      <c r="BX22" s="145"/>
      <c r="BY22" s="145"/>
      <c r="BZ22" s="139"/>
      <c r="CA22" s="145"/>
      <c r="CB22" s="152"/>
      <c r="CC22" s="152"/>
      <c r="CD22" s="152"/>
      <c r="CE22" s="145"/>
      <c r="CG22" s="152"/>
      <c r="CH22" s="152"/>
      <c r="CI22" s="152"/>
      <c r="CJ22" s="153"/>
      <c r="CK22" s="145"/>
      <c r="CL22" s="145"/>
      <c r="CM22" s="145"/>
      <c r="CN22" s="139"/>
      <c r="CO22" s="145"/>
      <c r="CP22" s="152"/>
      <c r="CQ22" s="152"/>
      <c r="CR22" s="152"/>
      <c r="CS22" s="145"/>
      <c r="CU22" s="152"/>
      <c r="CV22" s="152"/>
      <c r="CW22" s="152"/>
      <c r="CX22" s="153"/>
      <c r="CY22" s="145"/>
      <c r="CZ22" s="145"/>
      <c r="DA22" s="145"/>
      <c r="DB22" s="139"/>
      <c r="DC22" s="145"/>
      <c r="DD22" s="152"/>
      <c r="DE22" s="152"/>
      <c r="DF22" s="152"/>
      <c r="DG22" s="145"/>
      <c r="DI22" s="152"/>
      <c r="DJ22" s="152"/>
      <c r="DK22" s="152"/>
      <c r="DL22" s="153"/>
      <c r="DM22" s="145"/>
      <c r="DN22" s="145"/>
      <c r="DO22" s="145"/>
      <c r="DP22" s="139"/>
      <c r="DQ22" s="145"/>
      <c r="DR22" s="152"/>
      <c r="DS22" s="152"/>
      <c r="DT22" s="152"/>
      <c r="DU22" s="145"/>
      <c r="DW22" s="152"/>
      <c r="DX22" s="152"/>
      <c r="DY22" s="152"/>
      <c r="DZ22" s="153"/>
      <c r="EA22" s="145"/>
      <c r="EB22" s="145"/>
      <c r="EC22" s="145"/>
      <c r="ED22" s="139"/>
      <c r="EE22" s="145"/>
      <c r="EF22" s="152"/>
      <c r="EG22" s="152"/>
      <c r="EH22" s="152"/>
      <c r="EI22" s="145"/>
      <c r="EK22" s="152"/>
      <c r="EL22" s="152"/>
      <c r="EM22" s="152"/>
      <c r="EN22" s="153"/>
      <c r="EO22" s="145"/>
      <c r="EP22" s="145"/>
      <c r="EQ22" s="145"/>
      <c r="ER22" s="139"/>
      <c r="ES22" s="145"/>
      <c r="ET22" s="152"/>
      <c r="EU22" s="152"/>
      <c r="EV22" s="152"/>
      <c r="EW22" s="145"/>
      <c r="EY22" s="152"/>
      <c r="EZ22" s="152"/>
      <c r="FA22" s="152"/>
      <c r="FB22" s="153"/>
      <c r="FC22" s="145"/>
      <c r="FD22" s="145"/>
      <c r="FE22" s="145"/>
      <c r="FF22" s="139"/>
      <c r="FG22" s="145"/>
      <c r="FH22" s="152"/>
      <c r="FI22" s="152"/>
      <c r="FJ22" s="152"/>
      <c r="FK22" s="145"/>
      <c r="FM22" s="152"/>
      <c r="FN22" s="152"/>
      <c r="FO22" s="152"/>
      <c r="FP22" s="153"/>
      <c r="FQ22" s="145"/>
      <c r="FR22" s="145"/>
      <c r="FS22" s="145"/>
      <c r="FT22" s="139"/>
      <c r="FU22" s="145"/>
      <c r="FV22" s="152"/>
      <c r="FW22" s="152"/>
      <c r="FX22" s="152"/>
      <c r="FY22" s="145"/>
      <c r="GA22" s="152"/>
      <c r="GB22" s="152"/>
      <c r="GC22" s="152"/>
      <c r="GD22" s="153"/>
      <c r="GE22" s="145"/>
      <c r="GF22" s="145"/>
      <c r="GG22" s="145"/>
      <c r="GH22" s="139"/>
      <c r="GI22" s="145"/>
      <c r="GJ22" s="152"/>
      <c r="GK22" s="152"/>
      <c r="GL22" s="152"/>
      <c r="GM22" s="145"/>
      <c r="GO22" s="152"/>
      <c r="GP22" s="152"/>
      <c r="GQ22" s="152"/>
      <c r="GR22" s="153"/>
      <c r="GS22" s="145"/>
      <c r="GT22" s="145"/>
      <c r="GU22" s="145"/>
      <c r="GV22" s="139"/>
      <c r="GW22" s="145"/>
      <c r="GX22" s="152"/>
      <c r="GY22" s="152"/>
      <c r="GZ22" s="152"/>
      <c r="HA22" s="145"/>
      <c r="HC22" s="152"/>
      <c r="HD22" s="152"/>
      <c r="HE22" s="152"/>
      <c r="HF22" s="153"/>
      <c r="HG22" s="145"/>
      <c r="HH22" s="145"/>
      <c r="HI22" s="145"/>
      <c r="HJ22" s="139"/>
      <c r="HK22" s="145"/>
      <c r="HL22" s="152"/>
      <c r="HM22" s="152"/>
      <c r="HN22" s="152"/>
      <c r="HO22" s="145"/>
      <c r="HQ22" s="152"/>
      <c r="HR22" s="152"/>
      <c r="HS22" s="152"/>
      <c r="HT22" s="153"/>
      <c r="HU22" s="145"/>
      <c r="HV22" s="145"/>
      <c r="HW22" s="145"/>
      <c r="HX22" s="139"/>
      <c r="HY22" s="145"/>
      <c r="HZ22" s="152"/>
      <c r="IA22" s="152"/>
      <c r="IB22" s="152"/>
      <c r="IC22" s="145"/>
      <c r="IE22" s="152"/>
      <c r="IF22" s="152"/>
      <c r="IG22" s="152"/>
      <c r="IH22" s="153"/>
      <c r="II22" s="145"/>
      <c r="IJ22" s="145"/>
      <c r="IK22" s="145"/>
      <c r="IL22" s="139"/>
      <c r="IM22" s="145"/>
      <c r="IN22" s="152"/>
      <c r="IO22" s="152"/>
      <c r="IP22" s="152"/>
      <c r="IQ22" s="145"/>
      <c r="IS22" s="152"/>
      <c r="IT22" s="152"/>
      <c r="IU22" s="152"/>
      <c r="IV22" s="153"/>
    </row>
    <row r="23" spans="1:256" ht="15" customHeight="1">
      <c r="A23" s="210" t="s">
        <v>190</v>
      </c>
      <c r="B23" s="210"/>
      <c r="C23" s="323">
        <f>IF(C22=patrón1!E18,patrón1!D18,IF(C22=patrón2!E18,patrón2!D18,IF(C22=patrón0!E18,patrón0!D18,IF('Datos PAR'!C22=patrón3!E18,patrón3!D18))))</f>
        <v>200</v>
      </c>
      <c r="D23" s="210" t="s">
        <v>190</v>
      </c>
      <c r="E23" s="174"/>
      <c r="F23" s="323">
        <f>IF(F22=patrón1!E18,patrón1!D18,IF(F22=patrón2!E18,patrón2!D18,IF(F22=patrón0!E18,patrón0!D18,IF('Datos PAR'!F22=patrón3!E18,patrón3!D18))))</f>
        <v>500</v>
      </c>
      <c r="G23" s="210"/>
      <c r="H23" s="174"/>
      <c r="I23" s="174"/>
      <c r="J23" s="210"/>
      <c r="K23" s="174"/>
      <c r="L23" s="214"/>
      <c r="M23" s="214"/>
      <c r="N23" s="265"/>
      <c r="O23" s="265"/>
      <c r="P23" s="265"/>
      <c r="Q23" s="305"/>
      <c r="R23" s="188"/>
      <c r="S23" s="188"/>
      <c r="T23" s="188"/>
      <c r="U23" s="188"/>
      <c r="V23" s="299"/>
      <c r="W23" s="188"/>
      <c r="X23" s="265"/>
      <c r="Y23" s="265"/>
      <c r="Z23" s="265"/>
      <c r="AA23" s="188"/>
      <c r="AC23" s="152"/>
      <c r="AD23" s="152"/>
      <c r="AE23" s="152"/>
      <c r="AF23" s="153"/>
      <c r="AG23" s="145"/>
      <c r="AH23" s="145"/>
      <c r="AI23" s="145"/>
      <c r="AJ23" s="139"/>
      <c r="AK23" s="145"/>
      <c r="AL23" s="152"/>
      <c r="AM23" s="152"/>
      <c r="AN23" s="152"/>
      <c r="AO23" s="145"/>
      <c r="AQ23" s="152"/>
      <c r="AR23" s="152"/>
      <c r="AS23" s="152"/>
      <c r="AT23" s="153"/>
      <c r="AU23" s="145"/>
      <c r="AV23" s="145"/>
      <c r="AW23" s="145"/>
      <c r="AX23" s="139"/>
      <c r="AY23" s="145"/>
      <c r="AZ23" s="152"/>
      <c r="BA23" s="152"/>
      <c r="BB23" s="152"/>
      <c r="BC23" s="145"/>
      <c r="BE23" s="152"/>
      <c r="BF23" s="152"/>
      <c r="BG23" s="152"/>
      <c r="BH23" s="153"/>
      <c r="BI23" s="145"/>
      <c r="BJ23" s="145"/>
      <c r="BK23" s="145"/>
      <c r="BL23" s="139"/>
      <c r="BM23" s="145"/>
      <c r="BN23" s="152"/>
      <c r="BO23" s="152"/>
      <c r="BP23" s="152"/>
      <c r="BQ23" s="145"/>
      <c r="BS23" s="152"/>
      <c r="BT23" s="152"/>
      <c r="BU23" s="152"/>
      <c r="BV23" s="153"/>
      <c r="BW23" s="145"/>
      <c r="BX23" s="145"/>
      <c r="BY23" s="145"/>
      <c r="BZ23" s="139"/>
      <c r="CA23" s="145"/>
      <c r="CB23" s="152"/>
      <c r="CC23" s="152"/>
      <c r="CD23" s="152"/>
      <c r="CE23" s="145"/>
      <c r="CG23" s="152"/>
      <c r="CH23" s="152"/>
      <c r="CI23" s="152"/>
      <c r="CJ23" s="153"/>
      <c r="CK23" s="145"/>
      <c r="CL23" s="145"/>
      <c r="CM23" s="145"/>
      <c r="CN23" s="139"/>
      <c r="CO23" s="145"/>
      <c r="CP23" s="152"/>
      <c r="CQ23" s="152"/>
      <c r="CR23" s="152"/>
      <c r="CS23" s="145"/>
      <c r="CU23" s="152"/>
      <c r="CV23" s="152"/>
      <c r="CW23" s="152"/>
      <c r="CX23" s="153"/>
      <c r="CY23" s="145"/>
      <c r="CZ23" s="145"/>
      <c r="DA23" s="145"/>
      <c r="DB23" s="139"/>
      <c r="DC23" s="145"/>
      <c r="DD23" s="152"/>
      <c r="DE23" s="152"/>
      <c r="DF23" s="152"/>
      <c r="DG23" s="145"/>
      <c r="DI23" s="152"/>
      <c r="DJ23" s="152"/>
      <c r="DK23" s="152"/>
      <c r="DL23" s="153"/>
      <c r="DM23" s="145"/>
      <c r="DN23" s="145"/>
      <c r="DO23" s="145"/>
      <c r="DP23" s="139"/>
      <c r="DQ23" s="145"/>
      <c r="DR23" s="152"/>
      <c r="DS23" s="152"/>
      <c r="DT23" s="152"/>
      <c r="DU23" s="145"/>
      <c r="DW23" s="152"/>
      <c r="DX23" s="152"/>
      <c r="DY23" s="152"/>
      <c r="DZ23" s="153"/>
      <c r="EA23" s="145"/>
      <c r="EB23" s="145"/>
      <c r="EC23" s="145"/>
      <c r="ED23" s="139"/>
      <c r="EE23" s="145"/>
      <c r="EF23" s="152"/>
      <c r="EG23" s="152"/>
      <c r="EH23" s="152"/>
      <c r="EI23" s="145"/>
      <c r="EK23" s="152"/>
      <c r="EL23" s="152"/>
      <c r="EM23" s="152"/>
      <c r="EN23" s="153"/>
      <c r="EO23" s="145"/>
      <c r="EP23" s="145"/>
      <c r="EQ23" s="145"/>
      <c r="ER23" s="139"/>
      <c r="ES23" s="145"/>
      <c r="ET23" s="152"/>
      <c r="EU23" s="152"/>
      <c r="EV23" s="152"/>
      <c r="EW23" s="145"/>
      <c r="EY23" s="152"/>
      <c r="EZ23" s="152"/>
      <c r="FA23" s="152"/>
      <c r="FB23" s="153"/>
      <c r="FC23" s="145"/>
      <c r="FD23" s="145"/>
      <c r="FE23" s="145"/>
      <c r="FF23" s="139"/>
      <c r="FG23" s="145"/>
      <c r="FH23" s="152"/>
      <c r="FI23" s="152"/>
      <c r="FJ23" s="152"/>
      <c r="FK23" s="145"/>
      <c r="FM23" s="152"/>
      <c r="FN23" s="152"/>
      <c r="FO23" s="152"/>
      <c r="FP23" s="153"/>
      <c r="FQ23" s="145"/>
      <c r="FR23" s="145"/>
      <c r="FS23" s="145"/>
      <c r="FT23" s="139"/>
      <c r="FU23" s="145"/>
      <c r="FV23" s="152"/>
      <c r="FW23" s="152"/>
      <c r="FX23" s="152"/>
      <c r="FY23" s="145"/>
      <c r="GA23" s="152"/>
      <c r="GB23" s="152"/>
      <c r="GC23" s="152"/>
      <c r="GD23" s="153"/>
      <c r="GE23" s="145"/>
      <c r="GF23" s="145"/>
      <c r="GG23" s="145"/>
      <c r="GH23" s="139"/>
      <c r="GI23" s="145"/>
      <c r="GJ23" s="152"/>
      <c r="GK23" s="152"/>
      <c r="GL23" s="152"/>
      <c r="GM23" s="145"/>
      <c r="GO23" s="152"/>
      <c r="GP23" s="152"/>
      <c r="GQ23" s="152"/>
      <c r="GR23" s="153"/>
      <c r="GS23" s="145"/>
      <c r="GT23" s="145"/>
      <c r="GU23" s="145"/>
      <c r="GV23" s="139"/>
      <c r="GW23" s="145"/>
      <c r="GX23" s="152"/>
      <c r="GY23" s="152"/>
      <c r="GZ23" s="152"/>
      <c r="HA23" s="145"/>
      <c r="HC23" s="152"/>
      <c r="HD23" s="152"/>
      <c r="HE23" s="152"/>
      <c r="HF23" s="153"/>
      <c r="HG23" s="145"/>
      <c r="HH23" s="145"/>
      <c r="HI23" s="145"/>
      <c r="HJ23" s="139"/>
      <c r="HK23" s="145"/>
      <c r="HL23" s="152"/>
      <c r="HM23" s="152"/>
      <c r="HN23" s="152"/>
      <c r="HO23" s="145"/>
      <c r="HQ23" s="152"/>
      <c r="HR23" s="152"/>
      <c r="HS23" s="152"/>
      <c r="HT23" s="153"/>
      <c r="HU23" s="145"/>
      <c r="HV23" s="145"/>
      <c r="HW23" s="145"/>
      <c r="HX23" s="139"/>
      <c r="HY23" s="145"/>
      <c r="HZ23" s="152"/>
      <c r="IA23" s="152"/>
      <c r="IB23" s="152"/>
      <c r="IC23" s="145"/>
      <c r="IE23" s="152"/>
      <c r="IF23" s="152"/>
      <c r="IG23" s="152"/>
      <c r="IH23" s="153"/>
      <c r="II23" s="145"/>
      <c r="IJ23" s="145"/>
      <c r="IK23" s="145"/>
      <c r="IL23" s="139"/>
      <c r="IM23" s="145"/>
      <c r="IN23" s="152"/>
      <c r="IO23" s="152"/>
      <c r="IP23" s="152"/>
      <c r="IQ23" s="145"/>
      <c r="IS23" s="152"/>
      <c r="IT23" s="152"/>
      <c r="IU23" s="152"/>
      <c r="IV23" s="153"/>
    </row>
    <row r="24" spans="1:27" ht="15" customHeight="1">
      <c r="A24" s="480" t="s">
        <v>144</v>
      </c>
      <c r="B24" s="481"/>
      <c r="C24" s="414" t="str">
        <f>IF(D24=1,"de","contrario a")</f>
        <v>de</v>
      </c>
      <c r="D24" s="189">
        <v>1</v>
      </c>
      <c r="E24" s="479" t="s">
        <v>97</v>
      </c>
      <c r="F24" s="479"/>
      <c r="G24" s="479"/>
      <c r="H24" s="479"/>
      <c r="I24" s="479"/>
      <c r="J24" s="479"/>
      <c r="K24" s="479"/>
      <c r="L24" s="479"/>
      <c r="M24" s="479"/>
      <c r="N24" s="319"/>
      <c r="O24" s="319"/>
      <c r="P24" s="319"/>
      <c r="Q24" s="319"/>
      <c r="R24" s="319"/>
      <c r="S24" s="319"/>
      <c r="T24" s="298"/>
      <c r="U24" s="298"/>
      <c r="V24" s="298"/>
      <c r="W24" s="298"/>
      <c r="X24" s="298"/>
      <c r="Y24" s="298"/>
      <c r="Z24" s="298"/>
      <c r="AA24" s="298"/>
    </row>
    <row r="25" spans="1:256" ht="23.25" customHeight="1">
      <c r="A25" s="154" t="s">
        <v>145</v>
      </c>
      <c r="B25" s="155" t="s">
        <v>146</v>
      </c>
      <c r="C25" s="256" t="str">
        <f>'Incert. PAR'!A12</f>
        <v>PAR     (Nm)</v>
      </c>
      <c r="D25" s="454" t="s">
        <v>147</v>
      </c>
      <c r="E25" s="156" t="s">
        <v>148</v>
      </c>
      <c r="F25" s="156" t="s">
        <v>149</v>
      </c>
      <c r="G25" s="156" t="s">
        <v>150</v>
      </c>
      <c r="H25" s="156" t="s">
        <v>151</v>
      </c>
      <c r="I25" s="156" t="s">
        <v>152</v>
      </c>
      <c r="J25" s="156" t="s">
        <v>153</v>
      </c>
      <c r="K25" s="156" t="s">
        <v>154</v>
      </c>
      <c r="L25" s="156" t="s">
        <v>155</v>
      </c>
      <c r="M25" s="156" t="s">
        <v>156</v>
      </c>
      <c r="N25" s="298"/>
      <c r="O25" s="298"/>
      <c r="P25" s="298"/>
      <c r="Q25" s="298"/>
      <c r="R25" s="298"/>
      <c r="S25" s="298"/>
      <c r="T25" s="306"/>
      <c r="U25" s="306"/>
      <c r="V25" s="307"/>
      <c r="W25" s="307"/>
      <c r="X25" s="307"/>
      <c r="Y25" s="307"/>
      <c r="Z25" s="307"/>
      <c r="AA25" s="307"/>
      <c r="AB25" s="157"/>
      <c r="AC25" s="158"/>
      <c r="AD25" s="159"/>
      <c r="AE25" s="159"/>
      <c r="AF25" s="159"/>
      <c r="AG25" s="159"/>
      <c r="AH25" s="159"/>
      <c r="AI25" s="159"/>
      <c r="AJ25" s="160"/>
      <c r="AK25" s="160"/>
      <c r="AL25" s="160"/>
      <c r="AM25" s="160"/>
      <c r="AN25" s="160"/>
      <c r="AO25" s="160"/>
      <c r="AP25" s="157"/>
      <c r="AQ25" s="158"/>
      <c r="AR25" s="159"/>
      <c r="AS25" s="159"/>
      <c r="AT25" s="159"/>
      <c r="AU25" s="159"/>
      <c r="AV25" s="159"/>
      <c r="AW25" s="159"/>
      <c r="AX25" s="160"/>
      <c r="AY25" s="160"/>
      <c r="AZ25" s="160"/>
      <c r="BA25" s="160"/>
      <c r="BB25" s="160"/>
      <c r="BC25" s="160"/>
      <c r="BD25" s="157"/>
      <c r="BE25" s="158"/>
      <c r="BF25" s="159"/>
      <c r="BG25" s="159"/>
      <c r="BH25" s="159"/>
      <c r="BI25" s="159"/>
      <c r="BJ25" s="159"/>
      <c r="BK25" s="159"/>
      <c r="BL25" s="160"/>
      <c r="BM25" s="160"/>
      <c r="BN25" s="160"/>
      <c r="BO25" s="160"/>
      <c r="BP25" s="160"/>
      <c r="BQ25" s="160"/>
      <c r="BR25" s="157"/>
      <c r="BS25" s="158"/>
      <c r="BT25" s="159"/>
      <c r="BU25" s="159"/>
      <c r="BV25" s="159"/>
      <c r="BW25" s="159"/>
      <c r="BX25" s="159"/>
      <c r="BY25" s="159"/>
      <c r="BZ25" s="160"/>
      <c r="CA25" s="160"/>
      <c r="CB25" s="160"/>
      <c r="CC25" s="160"/>
      <c r="CD25" s="160"/>
      <c r="CE25" s="160"/>
      <c r="CF25" s="157"/>
      <c r="CG25" s="158"/>
      <c r="CH25" s="159"/>
      <c r="CI25" s="159"/>
      <c r="CJ25" s="159"/>
      <c r="CK25" s="159"/>
      <c r="CL25" s="159"/>
      <c r="CM25" s="159"/>
      <c r="CN25" s="160"/>
      <c r="CO25" s="160"/>
      <c r="CP25" s="160"/>
      <c r="CQ25" s="160"/>
      <c r="CR25" s="160"/>
      <c r="CS25" s="160"/>
      <c r="CT25" s="157"/>
      <c r="CU25" s="158"/>
      <c r="CV25" s="159"/>
      <c r="CW25" s="159"/>
      <c r="CX25" s="159"/>
      <c r="CY25" s="159"/>
      <c r="CZ25" s="159"/>
      <c r="DA25" s="159"/>
      <c r="DB25" s="160"/>
      <c r="DC25" s="160"/>
      <c r="DD25" s="160"/>
      <c r="DE25" s="160"/>
      <c r="DF25" s="160"/>
      <c r="DG25" s="160"/>
      <c r="DH25" s="157"/>
      <c r="DI25" s="158"/>
      <c r="DJ25" s="159"/>
      <c r="DK25" s="159"/>
      <c r="DL25" s="159"/>
      <c r="DM25" s="159"/>
      <c r="DN25" s="159"/>
      <c r="DO25" s="159"/>
      <c r="DP25" s="160"/>
      <c r="DQ25" s="160"/>
      <c r="DR25" s="160"/>
      <c r="DS25" s="160"/>
      <c r="DT25" s="160"/>
      <c r="DU25" s="160"/>
      <c r="DV25" s="157"/>
      <c r="DW25" s="158"/>
      <c r="DX25" s="159"/>
      <c r="DY25" s="159"/>
      <c r="DZ25" s="159"/>
      <c r="EA25" s="159"/>
      <c r="EB25" s="159"/>
      <c r="EC25" s="159"/>
      <c r="ED25" s="160"/>
      <c r="EE25" s="160"/>
      <c r="EF25" s="160"/>
      <c r="EG25" s="160"/>
      <c r="EH25" s="160"/>
      <c r="EI25" s="160"/>
      <c r="EJ25" s="157"/>
      <c r="EK25" s="158"/>
      <c r="EL25" s="159"/>
      <c r="EM25" s="159"/>
      <c r="EN25" s="159"/>
      <c r="EO25" s="159"/>
      <c r="EP25" s="159"/>
      <c r="EQ25" s="159"/>
      <c r="ER25" s="160"/>
      <c r="ES25" s="160"/>
      <c r="ET25" s="160"/>
      <c r="EU25" s="160"/>
      <c r="EV25" s="160"/>
      <c r="EW25" s="160"/>
      <c r="EX25" s="157"/>
      <c r="EY25" s="158"/>
      <c r="EZ25" s="159"/>
      <c r="FA25" s="159"/>
      <c r="FB25" s="159"/>
      <c r="FC25" s="159"/>
      <c r="FD25" s="159"/>
      <c r="FE25" s="159"/>
      <c r="FF25" s="160"/>
      <c r="FG25" s="160"/>
      <c r="FH25" s="160"/>
      <c r="FI25" s="160"/>
      <c r="FJ25" s="160"/>
      <c r="FK25" s="160"/>
      <c r="FL25" s="157"/>
      <c r="FM25" s="158"/>
      <c r="FN25" s="159"/>
      <c r="FO25" s="159"/>
      <c r="FP25" s="159"/>
      <c r="FQ25" s="159"/>
      <c r="FR25" s="159"/>
      <c r="FS25" s="159"/>
      <c r="FT25" s="160"/>
      <c r="FU25" s="160"/>
      <c r="FV25" s="160"/>
      <c r="FW25" s="160"/>
      <c r="FX25" s="160"/>
      <c r="FY25" s="160"/>
      <c r="FZ25" s="157"/>
      <c r="GA25" s="158"/>
      <c r="GB25" s="159"/>
      <c r="GC25" s="159"/>
      <c r="GD25" s="159"/>
      <c r="GE25" s="159"/>
      <c r="GF25" s="159"/>
      <c r="GG25" s="159"/>
      <c r="GH25" s="160"/>
      <c r="GI25" s="160"/>
      <c r="GJ25" s="160"/>
      <c r="GK25" s="160"/>
      <c r="GL25" s="160"/>
      <c r="GM25" s="160"/>
      <c r="GN25" s="157"/>
      <c r="GO25" s="158"/>
      <c r="GP25" s="159"/>
      <c r="GQ25" s="159"/>
      <c r="GR25" s="159"/>
      <c r="GS25" s="159"/>
      <c r="GT25" s="159"/>
      <c r="GU25" s="159"/>
      <c r="GV25" s="160"/>
      <c r="GW25" s="160"/>
      <c r="GX25" s="160"/>
      <c r="GY25" s="160"/>
      <c r="GZ25" s="160"/>
      <c r="HA25" s="160"/>
      <c r="HB25" s="157"/>
      <c r="HC25" s="158"/>
      <c r="HD25" s="159"/>
      <c r="HE25" s="159"/>
      <c r="HF25" s="159"/>
      <c r="HG25" s="159"/>
      <c r="HH25" s="159"/>
      <c r="HI25" s="159"/>
      <c r="HJ25" s="160"/>
      <c r="HK25" s="160"/>
      <c r="HL25" s="160"/>
      <c r="HM25" s="160"/>
      <c r="HN25" s="160"/>
      <c r="HO25" s="160"/>
      <c r="HP25" s="157"/>
      <c r="HQ25" s="158"/>
      <c r="HR25" s="159"/>
      <c r="HS25" s="159"/>
      <c r="HT25" s="159"/>
      <c r="HU25" s="159"/>
      <c r="HV25" s="159"/>
      <c r="HW25" s="159"/>
      <c r="HX25" s="160"/>
      <c r="HY25" s="160"/>
      <c r="HZ25" s="160"/>
      <c r="IA25" s="160"/>
      <c r="IB25" s="160"/>
      <c r="IC25" s="160"/>
      <c r="ID25" s="157"/>
      <c r="IE25" s="158"/>
      <c r="IF25" s="159"/>
      <c r="IG25" s="159"/>
      <c r="IH25" s="159"/>
      <c r="II25" s="159"/>
      <c r="IJ25" s="159"/>
      <c r="IK25" s="159"/>
      <c r="IL25" s="160"/>
      <c r="IM25" s="160"/>
      <c r="IN25" s="160"/>
      <c r="IO25" s="160"/>
      <c r="IP25" s="160"/>
      <c r="IQ25" s="160"/>
      <c r="IR25" s="157"/>
      <c r="IS25" s="158"/>
      <c r="IT25" s="159"/>
      <c r="IU25" s="159"/>
      <c r="IV25" s="159"/>
    </row>
    <row r="26" spans="1:256" ht="18" customHeight="1">
      <c r="A26" s="161"/>
      <c r="B26" s="162">
        <v>0.2</v>
      </c>
      <c r="C26" s="219">
        <f>'Incert. PAR'!B13</f>
        <v>60</v>
      </c>
      <c r="D26" s="325">
        <v>56.34</v>
      </c>
      <c r="E26" s="325">
        <v>55.96</v>
      </c>
      <c r="F26" s="325">
        <v>56.29</v>
      </c>
      <c r="G26" s="325">
        <v>55.24</v>
      </c>
      <c r="H26" s="325">
        <v>56.67</v>
      </c>
      <c r="I26" s="325">
        <v>55.48</v>
      </c>
      <c r="J26" s="325">
        <v>54.26</v>
      </c>
      <c r="K26" s="325">
        <v>55.55</v>
      </c>
      <c r="L26" s="325">
        <v>56.12</v>
      </c>
      <c r="M26" s="325">
        <v>55.52</v>
      </c>
      <c r="N26" s="298"/>
      <c r="O26" s="298"/>
      <c r="P26" s="298"/>
      <c r="Q26" s="298"/>
      <c r="R26" s="298"/>
      <c r="S26" s="298"/>
      <c r="T26" s="306"/>
      <c r="U26" s="298"/>
      <c r="V26" s="307"/>
      <c r="W26" s="307"/>
      <c r="X26" s="307"/>
      <c r="Y26" s="307"/>
      <c r="Z26" s="307"/>
      <c r="AA26" s="307"/>
      <c r="AB26" s="157"/>
      <c r="AC26" s="158"/>
      <c r="AD26" s="159"/>
      <c r="AE26" s="159"/>
      <c r="AF26" s="159"/>
      <c r="AG26" s="159"/>
      <c r="AH26" s="159"/>
      <c r="AI26" s="159"/>
      <c r="AJ26" s="160"/>
      <c r="AK26" s="160"/>
      <c r="AL26" s="160"/>
      <c r="AM26" s="160"/>
      <c r="AN26" s="160"/>
      <c r="AO26" s="160"/>
      <c r="AP26" s="157"/>
      <c r="AQ26" s="158"/>
      <c r="AR26" s="159"/>
      <c r="AS26" s="159"/>
      <c r="AT26" s="159"/>
      <c r="AU26" s="159"/>
      <c r="AV26" s="159"/>
      <c r="AW26" s="159"/>
      <c r="AX26" s="160"/>
      <c r="AY26" s="160"/>
      <c r="AZ26" s="160"/>
      <c r="BA26" s="160"/>
      <c r="BB26" s="160"/>
      <c r="BC26" s="160"/>
      <c r="BD26" s="157"/>
      <c r="BE26" s="158"/>
      <c r="BF26" s="159"/>
      <c r="BG26" s="159"/>
      <c r="BH26" s="159"/>
      <c r="BI26" s="159"/>
      <c r="BJ26" s="159"/>
      <c r="BK26" s="159"/>
      <c r="BL26" s="160"/>
      <c r="BM26" s="160"/>
      <c r="BN26" s="160"/>
      <c r="BO26" s="160"/>
      <c r="BP26" s="160"/>
      <c r="BQ26" s="160"/>
      <c r="BR26" s="157"/>
      <c r="BS26" s="158"/>
      <c r="BT26" s="159"/>
      <c r="BU26" s="159"/>
      <c r="BV26" s="159"/>
      <c r="BW26" s="159"/>
      <c r="BX26" s="159"/>
      <c r="BY26" s="159"/>
      <c r="BZ26" s="160"/>
      <c r="CA26" s="160"/>
      <c r="CB26" s="160"/>
      <c r="CC26" s="160"/>
      <c r="CD26" s="160"/>
      <c r="CE26" s="160"/>
      <c r="CF26" s="157"/>
      <c r="CG26" s="158"/>
      <c r="CH26" s="159"/>
      <c r="CI26" s="159"/>
      <c r="CJ26" s="159"/>
      <c r="CK26" s="159"/>
      <c r="CL26" s="159"/>
      <c r="CM26" s="159"/>
      <c r="CN26" s="160"/>
      <c r="CO26" s="160"/>
      <c r="CP26" s="160"/>
      <c r="CQ26" s="160"/>
      <c r="CR26" s="160"/>
      <c r="CS26" s="160"/>
      <c r="CT26" s="157"/>
      <c r="CU26" s="158"/>
      <c r="CV26" s="159"/>
      <c r="CW26" s="159"/>
      <c r="CX26" s="159"/>
      <c r="CY26" s="159"/>
      <c r="CZ26" s="159"/>
      <c r="DA26" s="159"/>
      <c r="DB26" s="160"/>
      <c r="DC26" s="160"/>
      <c r="DD26" s="160"/>
      <c r="DE26" s="160"/>
      <c r="DF26" s="160"/>
      <c r="DG26" s="160"/>
      <c r="DH26" s="157"/>
      <c r="DI26" s="158"/>
      <c r="DJ26" s="159"/>
      <c r="DK26" s="159"/>
      <c r="DL26" s="159"/>
      <c r="DM26" s="159"/>
      <c r="DN26" s="159"/>
      <c r="DO26" s="159"/>
      <c r="DP26" s="160"/>
      <c r="DQ26" s="160"/>
      <c r="DR26" s="160"/>
      <c r="DS26" s="160"/>
      <c r="DT26" s="160"/>
      <c r="DU26" s="160"/>
      <c r="DV26" s="157"/>
      <c r="DW26" s="158"/>
      <c r="DX26" s="159"/>
      <c r="DY26" s="159"/>
      <c r="DZ26" s="159"/>
      <c r="EA26" s="159"/>
      <c r="EB26" s="159"/>
      <c r="EC26" s="159"/>
      <c r="ED26" s="160"/>
      <c r="EE26" s="160"/>
      <c r="EF26" s="160"/>
      <c r="EG26" s="160"/>
      <c r="EH26" s="160"/>
      <c r="EI26" s="160"/>
      <c r="EJ26" s="157"/>
      <c r="EK26" s="158"/>
      <c r="EL26" s="159"/>
      <c r="EM26" s="159"/>
      <c r="EN26" s="159"/>
      <c r="EO26" s="159"/>
      <c r="EP26" s="159"/>
      <c r="EQ26" s="159"/>
      <c r="ER26" s="160"/>
      <c r="ES26" s="160"/>
      <c r="ET26" s="160"/>
      <c r="EU26" s="160"/>
      <c r="EV26" s="160"/>
      <c r="EW26" s="160"/>
      <c r="EX26" s="157"/>
      <c r="EY26" s="158"/>
      <c r="EZ26" s="159"/>
      <c r="FA26" s="159"/>
      <c r="FB26" s="159"/>
      <c r="FC26" s="159"/>
      <c r="FD26" s="159"/>
      <c r="FE26" s="159"/>
      <c r="FF26" s="160"/>
      <c r="FG26" s="160"/>
      <c r="FH26" s="160"/>
      <c r="FI26" s="160"/>
      <c r="FJ26" s="160"/>
      <c r="FK26" s="160"/>
      <c r="FL26" s="157"/>
      <c r="FM26" s="158"/>
      <c r="FN26" s="159"/>
      <c r="FO26" s="159"/>
      <c r="FP26" s="159"/>
      <c r="FQ26" s="159"/>
      <c r="FR26" s="159"/>
      <c r="FS26" s="159"/>
      <c r="FT26" s="160"/>
      <c r="FU26" s="160"/>
      <c r="FV26" s="160"/>
      <c r="FW26" s="160"/>
      <c r="FX26" s="160"/>
      <c r="FY26" s="160"/>
      <c r="FZ26" s="157"/>
      <c r="GA26" s="158"/>
      <c r="GB26" s="159"/>
      <c r="GC26" s="159"/>
      <c r="GD26" s="159"/>
      <c r="GE26" s="159"/>
      <c r="GF26" s="159"/>
      <c r="GG26" s="159"/>
      <c r="GH26" s="160"/>
      <c r="GI26" s="160"/>
      <c r="GJ26" s="160"/>
      <c r="GK26" s="160"/>
      <c r="GL26" s="160"/>
      <c r="GM26" s="160"/>
      <c r="GN26" s="157"/>
      <c r="GO26" s="158"/>
      <c r="GP26" s="159"/>
      <c r="GQ26" s="159"/>
      <c r="GR26" s="159"/>
      <c r="GS26" s="159"/>
      <c r="GT26" s="159"/>
      <c r="GU26" s="159"/>
      <c r="GV26" s="160"/>
      <c r="GW26" s="160"/>
      <c r="GX26" s="160"/>
      <c r="GY26" s="160"/>
      <c r="GZ26" s="160"/>
      <c r="HA26" s="160"/>
      <c r="HB26" s="157"/>
      <c r="HC26" s="158"/>
      <c r="HD26" s="159"/>
      <c r="HE26" s="159"/>
      <c r="HF26" s="159"/>
      <c r="HG26" s="159"/>
      <c r="HH26" s="159"/>
      <c r="HI26" s="159"/>
      <c r="HJ26" s="160"/>
      <c r="HK26" s="160"/>
      <c r="HL26" s="160"/>
      <c r="HM26" s="160"/>
      <c r="HN26" s="160"/>
      <c r="HO26" s="160"/>
      <c r="HP26" s="157"/>
      <c r="HQ26" s="158"/>
      <c r="HR26" s="159"/>
      <c r="HS26" s="159"/>
      <c r="HT26" s="159"/>
      <c r="HU26" s="159"/>
      <c r="HV26" s="159"/>
      <c r="HW26" s="159"/>
      <c r="HX26" s="160"/>
      <c r="HY26" s="160"/>
      <c r="HZ26" s="160"/>
      <c r="IA26" s="160"/>
      <c r="IB26" s="160"/>
      <c r="IC26" s="160"/>
      <c r="ID26" s="157"/>
      <c r="IE26" s="158"/>
      <c r="IF26" s="159"/>
      <c r="IG26" s="159"/>
      <c r="IH26" s="159"/>
      <c r="II26" s="159"/>
      <c r="IJ26" s="159"/>
      <c r="IK26" s="159"/>
      <c r="IL26" s="160"/>
      <c r="IM26" s="160"/>
      <c r="IN26" s="160"/>
      <c r="IO26" s="160"/>
      <c r="IP26" s="160"/>
      <c r="IQ26" s="160"/>
      <c r="IR26" s="157"/>
      <c r="IS26" s="158"/>
      <c r="IT26" s="159"/>
      <c r="IU26" s="159"/>
      <c r="IV26" s="159"/>
    </row>
    <row r="27" spans="1:256" ht="15" customHeight="1">
      <c r="A27" s="161"/>
      <c r="B27" s="162">
        <v>0.4</v>
      </c>
      <c r="C27" s="219">
        <f>'Incert. PAR'!B14</f>
        <v>120</v>
      </c>
      <c r="D27" s="325">
        <v>115.08</v>
      </c>
      <c r="E27" s="325">
        <v>114.51</v>
      </c>
      <c r="F27" s="325">
        <v>114.04</v>
      </c>
      <c r="G27" s="325">
        <v>114.41</v>
      </c>
      <c r="H27" s="325">
        <v>112.72</v>
      </c>
      <c r="I27" s="325">
        <v>113.04</v>
      </c>
      <c r="J27" s="325">
        <v>113.14</v>
      </c>
      <c r="K27" s="325">
        <v>113.28</v>
      </c>
      <c r="L27" s="136">
        <v>113.18</v>
      </c>
      <c r="M27" s="325">
        <v>113.96</v>
      </c>
      <c r="N27" s="298"/>
      <c r="O27" s="298"/>
      <c r="P27" s="298"/>
      <c r="Q27" s="298"/>
      <c r="R27" s="298"/>
      <c r="S27" s="298"/>
      <c r="T27" s="306"/>
      <c r="U27" s="298"/>
      <c r="V27" s="307"/>
      <c r="W27" s="307"/>
      <c r="X27" s="307"/>
      <c r="Y27" s="307"/>
      <c r="Z27" s="307"/>
      <c r="AA27" s="307"/>
      <c r="AB27" s="157"/>
      <c r="AC27" s="158"/>
      <c r="AD27" s="159"/>
      <c r="AE27" s="159"/>
      <c r="AF27" s="159"/>
      <c r="AG27" s="159"/>
      <c r="AH27" s="159"/>
      <c r="AI27" s="159"/>
      <c r="AJ27" s="160"/>
      <c r="AK27" s="160"/>
      <c r="AL27" s="160"/>
      <c r="AM27" s="160"/>
      <c r="AN27" s="160"/>
      <c r="AO27" s="160"/>
      <c r="AP27" s="157"/>
      <c r="AQ27" s="158"/>
      <c r="AR27" s="159"/>
      <c r="AS27" s="159"/>
      <c r="AT27" s="159"/>
      <c r="AU27" s="159"/>
      <c r="AV27" s="159"/>
      <c r="AW27" s="159"/>
      <c r="AX27" s="160"/>
      <c r="AY27" s="160"/>
      <c r="AZ27" s="160"/>
      <c r="BA27" s="160"/>
      <c r="BB27" s="160"/>
      <c r="BC27" s="160"/>
      <c r="BD27" s="157"/>
      <c r="BE27" s="158"/>
      <c r="BF27" s="159"/>
      <c r="BG27" s="159"/>
      <c r="BH27" s="159"/>
      <c r="BI27" s="159"/>
      <c r="BJ27" s="159"/>
      <c r="BK27" s="159"/>
      <c r="BL27" s="160"/>
      <c r="BM27" s="160"/>
      <c r="BN27" s="160"/>
      <c r="BO27" s="160"/>
      <c r="BP27" s="160"/>
      <c r="BQ27" s="160"/>
      <c r="BR27" s="157"/>
      <c r="BS27" s="158"/>
      <c r="BT27" s="159"/>
      <c r="BU27" s="159"/>
      <c r="BV27" s="159"/>
      <c r="BW27" s="159"/>
      <c r="BX27" s="159"/>
      <c r="BY27" s="159"/>
      <c r="BZ27" s="160"/>
      <c r="CA27" s="160"/>
      <c r="CB27" s="160"/>
      <c r="CC27" s="160"/>
      <c r="CD27" s="160"/>
      <c r="CE27" s="160"/>
      <c r="CF27" s="157"/>
      <c r="CG27" s="158"/>
      <c r="CH27" s="159"/>
      <c r="CI27" s="159"/>
      <c r="CJ27" s="159"/>
      <c r="CK27" s="159"/>
      <c r="CL27" s="159"/>
      <c r="CM27" s="159"/>
      <c r="CN27" s="160"/>
      <c r="CO27" s="160"/>
      <c r="CP27" s="160"/>
      <c r="CQ27" s="160"/>
      <c r="CR27" s="160"/>
      <c r="CS27" s="160"/>
      <c r="CT27" s="157"/>
      <c r="CU27" s="158"/>
      <c r="CV27" s="159"/>
      <c r="CW27" s="159"/>
      <c r="CX27" s="159"/>
      <c r="CY27" s="159"/>
      <c r="CZ27" s="159"/>
      <c r="DA27" s="159"/>
      <c r="DB27" s="160"/>
      <c r="DC27" s="160"/>
      <c r="DD27" s="160"/>
      <c r="DE27" s="160"/>
      <c r="DF27" s="160"/>
      <c r="DG27" s="160"/>
      <c r="DH27" s="157"/>
      <c r="DI27" s="158"/>
      <c r="DJ27" s="159"/>
      <c r="DK27" s="159"/>
      <c r="DL27" s="159"/>
      <c r="DM27" s="159"/>
      <c r="DN27" s="159"/>
      <c r="DO27" s="159"/>
      <c r="DP27" s="160"/>
      <c r="DQ27" s="160"/>
      <c r="DR27" s="160"/>
      <c r="DS27" s="160"/>
      <c r="DT27" s="160"/>
      <c r="DU27" s="160"/>
      <c r="DV27" s="157"/>
      <c r="DW27" s="158"/>
      <c r="DX27" s="159"/>
      <c r="DY27" s="159"/>
      <c r="DZ27" s="159"/>
      <c r="EA27" s="159"/>
      <c r="EB27" s="159"/>
      <c r="EC27" s="159"/>
      <c r="ED27" s="160"/>
      <c r="EE27" s="160"/>
      <c r="EF27" s="160"/>
      <c r="EG27" s="160"/>
      <c r="EH27" s="160"/>
      <c r="EI27" s="160"/>
      <c r="EJ27" s="157"/>
      <c r="EK27" s="158"/>
      <c r="EL27" s="159"/>
      <c r="EM27" s="159"/>
      <c r="EN27" s="159"/>
      <c r="EO27" s="159"/>
      <c r="EP27" s="159"/>
      <c r="EQ27" s="159"/>
      <c r="ER27" s="160"/>
      <c r="ES27" s="160"/>
      <c r="ET27" s="160"/>
      <c r="EU27" s="160"/>
      <c r="EV27" s="160"/>
      <c r="EW27" s="160"/>
      <c r="EX27" s="157"/>
      <c r="EY27" s="158"/>
      <c r="EZ27" s="159"/>
      <c r="FA27" s="159"/>
      <c r="FB27" s="159"/>
      <c r="FC27" s="159"/>
      <c r="FD27" s="159"/>
      <c r="FE27" s="159"/>
      <c r="FF27" s="160"/>
      <c r="FG27" s="160"/>
      <c r="FH27" s="160"/>
      <c r="FI27" s="160"/>
      <c r="FJ27" s="160"/>
      <c r="FK27" s="160"/>
      <c r="FL27" s="157"/>
      <c r="FM27" s="158"/>
      <c r="FN27" s="159"/>
      <c r="FO27" s="159"/>
      <c r="FP27" s="159"/>
      <c r="FQ27" s="159"/>
      <c r="FR27" s="159"/>
      <c r="FS27" s="159"/>
      <c r="FT27" s="160"/>
      <c r="FU27" s="160"/>
      <c r="FV27" s="160"/>
      <c r="FW27" s="160"/>
      <c r="FX27" s="160"/>
      <c r="FY27" s="160"/>
      <c r="FZ27" s="157"/>
      <c r="GA27" s="158"/>
      <c r="GB27" s="159"/>
      <c r="GC27" s="159"/>
      <c r="GD27" s="159"/>
      <c r="GE27" s="159"/>
      <c r="GF27" s="159"/>
      <c r="GG27" s="159"/>
      <c r="GH27" s="160"/>
      <c r="GI27" s="160"/>
      <c r="GJ27" s="160"/>
      <c r="GK27" s="160"/>
      <c r="GL27" s="160"/>
      <c r="GM27" s="160"/>
      <c r="GN27" s="157"/>
      <c r="GO27" s="158"/>
      <c r="GP27" s="159"/>
      <c r="GQ27" s="159"/>
      <c r="GR27" s="159"/>
      <c r="GS27" s="159"/>
      <c r="GT27" s="159"/>
      <c r="GU27" s="159"/>
      <c r="GV27" s="160"/>
      <c r="GW27" s="160"/>
      <c r="GX27" s="160"/>
      <c r="GY27" s="160"/>
      <c r="GZ27" s="160"/>
      <c r="HA27" s="160"/>
      <c r="HB27" s="157"/>
      <c r="HC27" s="158"/>
      <c r="HD27" s="159"/>
      <c r="HE27" s="159"/>
      <c r="HF27" s="159"/>
      <c r="HG27" s="159"/>
      <c r="HH27" s="159"/>
      <c r="HI27" s="159"/>
      <c r="HJ27" s="160"/>
      <c r="HK27" s="160"/>
      <c r="HL27" s="160"/>
      <c r="HM27" s="160"/>
      <c r="HN27" s="160"/>
      <c r="HO27" s="160"/>
      <c r="HP27" s="157"/>
      <c r="HQ27" s="158"/>
      <c r="HR27" s="159"/>
      <c r="HS27" s="159"/>
      <c r="HT27" s="159"/>
      <c r="HU27" s="159"/>
      <c r="HV27" s="159"/>
      <c r="HW27" s="159"/>
      <c r="HX27" s="160"/>
      <c r="HY27" s="160"/>
      <c r="HZ27" s="160"/>
      <c r="IA27" s="160"/>
      <c r="IB27" s="160"/>
      <c r="IC27" s="160"/>
      <c r="ID27" s="157"/>
      <c r="IE27" s="158"/>
      <c r="IF27" s="159"/>
      <c r="IG27" s="159"/>
      <c r="IH27" s="159"/>
      <c r="II27" s="159"/>
      <c r="IJ27" s="159"/>
      <c r="IK27" s="159"/>
      <c r="IL27" s="160"/>
      <c r="IM27" s="160"/>
      <c r="IN27" s="160"/>
      <c r="IO27" s="160"/>
      <c r="IP27" s="160"/>
      <c r="IQ27" s="160"/>
      <c r="IR27" s="157"/>
      <c r="IS27" s="158"/>
      <c r="IT27" s="159"/>
      <c r="IU27" s="159"/>
      <c r="IV27" s="159"/>
    </row>
    <row r="28" spans="1:256" ht="15" customHeight="1">
      <c r="A28" s="161"/>
      <c r="B28" s="162">
        <v>0.6</v>
      </c>
      <c r="C28" s="219">
        <f>'Incert. PAR'!B15</f>
        <v>180</v>
      </c>
      <c r="D28" s="325">
        <v>171.94</v>
      </c>
      <c r="E28" s="325">
        <v>174.16</v>
      </c>
      <c r="F28" s="325">
        <v>172.15</v>
      </c>
      <c r="G28" s="325">
        <v>171.89</v>
      </c>
      <c r="H28" s="325">
        <v>176.19</v>
      </c>
      <c r="I28" s="136">
        <v>176.67</v>
      </c>
      <c r="J28" s="325">
        <v>172.31</v>
      </c>
      <c r="K28" s="325">
        <v>178.11</v>
      </c>
      <c r="L28" s="325">
        <v>179.03</v>
      </c>
      <c r="M28" s="325">
        <v>176.85</v>
      </c>
      <c r="N28" s="298"/>
      <c r="O28" s="298"/>
      <c r="P28" s="298"/>
      <c r="Q28" s="298"/>
      <c r="R28" s="298"/>
      <c r="S28" s="298"/>
      <c r="T28" s="306"/>
      <c r="U28" s="298"/>
      <c r="V28" s="307"/>
      <c r="W28" s="307"/>
      <c r="X28" s="307"/>
      <c r="Y28" s="307"/>
      <c r="Z28" s="307"/>
      <c r="AA28" s="307"/>
      <c r="AB28" s="157"/>
      <c r="AC28" s="158"/>
      <c r="AD28" s="159"/>
      <c r="AE28" s="159"/>
      <c r="AF28" s="159"/>
      <c r="AG28" s="159"/>
      <c r="AH28" s="159"/>
      <c r="AI28" s="159"/>
      <c r="AJ28" s="160"/>
      <c r="AK28" s="160"/>
      <c r="AL28" s="160"/>
      <c r="AM28" s="160"/>
      <c r="AN28" s="160"/>
      <c r="AO28" s="160"/>
      <c r="AP28" s="157"/>
      <c r="AQ28" s="158"/>
      <c r="AR28" s="159"/>
      <c r="AS28" s="159"/>
      <c r="AT28" s="159"/>
      <c r="AU28" s="159"/>
      <c r="AV28" s="159"/>
      <c r="AW28" s="159"/>
      <c r="AX28" s="160"/>
      <c r="AY28" s="160"/>
      <c r="AZ28" s="160"/>
      <c r="BA28" s="160"/>
      <c r="BB28" s="160"/>
      <c r="BC28" s="160"/>
      <c r="BD28" s="157"/>
      <c r="BE28" s="158"/>
      <c r="BF28" s="159"/>
      <c r="BG28" s="159"/>
      <c r="BH28" s="159"/>
      <c r="BI28" s="159"/>
      <c r="BJ28" s="159"/>
      <c r="BK28" s="159"/>
      <c r="BL28" s="160"/>
      <c r="BM28" s="160"/>
      <c r="BN28" s="160"/>
      <c r="BO28" s="160"/>
      <c r="BP28" s="160"/>
      <c r="BQ28" s="160"/>
      <c r="BR28" s="157"/>
      <c r="BS28" s="158"/>
      <c r="BT28" s="159"/>
      <c r="BU28" s="159"/>
      <c r="BV28" s="159"/>
      <c r="BW28" s="159"/>
      <c r="BX28" s="159"/>
      <c r="BY28" s="159"/>
      <c r="BZ28" s="160"/>
      <c r="CA28" s="160"/>
      <c r="CB28" s="160"/>
      <c r="CC28" s="160"/>
      <c r="CD28" s="160"/>
      <c r="CE28" s="160"/>
      <c r="CF28" s="157"/>
      <c r="CG28" s="158"/>
      <c r="CH28" s="159"/>
      <c r="CI28" s="159"/>
      <c r="CJ28" s="159"/>
      <c r="CK28" s="159"/>
      <c r="CL28" s="159"/>
      <c r="CM28" s="159"/>
      <c r="CN28" s="160"/>
      <c r="CO28" s="160"/>
      <c r="CP28" s="160"/>
      <c r="CQ28" s="160"/>
      <c r="CR28" s="160"/>
      <c r="CS28" s="160"/>
      <c r="CT28" s="157"/>
      <c r="CU28" s="158"/>
      <c r="CV28" s="159"/>
      <c r="CW28" s="159"/>
      <c r="CX28" s="159"/>
      <c r="CY28" s="159"/>
      <c r="CZ28" s="159"/>
      <c r="DA28" s="159"/>
      <c r="DB28" s="160"/>
      <c r="DC28" s="160"/>
      <c r="DD28" s="160"/>
      <c r="DE28" s="160"/>
      <c r="DF28" s="160"/>
      <c r="DG28" s="160"/>
      <c r="DH28" s="157"/>
      <c r="DI28" s="158"/>
      <c r="DJ28" s="159"/>
      <c r="DK28" s="159"/>
      <c r="DL28" s="159"/>
      <c r="DM28" s="159"/>
      <c r="DN28" s="159"/>
      <c r="DO28" s="159"/>
      <c r="DP28" s="160"/>
      <c r="DQ28" s="160"/>
      <c r="DR28" s="160"/>
      <c r="DS28" s="160"/>
      <c r="DT28" s="160"/>
      <c r="DU28" s="160"/>
      <c r="DV28" s="157"/>
      <c r="DW28" s="158"/>
      <c r="DX28" s="159"/>
      <c r="DY28" s="159"/>
      <c r="DZ28" s="159"/>
      <c r="EA28" s="159"/>
      <c r="EB28" s="159"/>
      <c r="EC28" s="159"/>
      <c r="ED28" s="160"/>
      <c r="EE28" s="160"/>
      <c r="EF28" s="160"/>
      <c r="EG28" s="160"/>
      <c r="EH28" s="160"/>
      <c r="EI28" s="160"/>
      <c r="EJ28" s="157"/>
      <c r="EK28" s="158"/>
      <c r="EL28" s="159"/>
      <c r="EM28" s="159"/>
      <c r="EN28" s="159"/>
      <c r="EO28" s="159"/>
      <c r="EP28" s="159"/>
      <c r="EQ28" s="159"/>
      <c r="ER28" s="160"/>
      <c r="ES28" s="160"/>
      <c r="ET28" s="160"/>
      <c r="EU28" s="160"/>
      <c r="EV28" s="160"/>
      <c r="EW28" s="160"/>
      <c r="EX28" s="157"/>
      <c r="EY28" s="158"/>
      <c r="EZ28" s="159"/>
      <c r="FA28" s="159"/>
      <c r="FB28" s="159"/>
      <c r="FC28" s="159"/>
      <c r="FD28" s="159"/>
      <c r="FE28" s="159"/>
      <c r="FF28" s="160"/>
      <c r="FG28" s="160"/>
      <c r="FH28" s="160"/>
      <c r="FI28" s="160"/>
      <c r="FJ28" s="160"/>
      <c r="FK28" s="160"/>
      <c r="FL28" s="157"/>
      <c r="FM28" s="158"/>
      <c r="FN28" s="159"/>
      <c r="FO28" s="159"/>
      <c r="FP28" s="159"/>
      <c r="FQ28" s="159"/>
      <c r="FR28" s="159"/>
      <c r="FS28" s="159"/>
      <c r="FT28" s="160"/>
      <c r="FU28" s="160"/>
      <c r="FV28" s="160"/>
      <c r="FW28" s="160"/>
      <c r="FX28" s="160"/>
      <c r="FY28" s="160"/>
      <c r="FZ28" s="157"/>
      <c r="GA28" s="158"/>
      <c r="GB28" s="159"/>
      <c r="GC28" s="159"/>
      <c r="GD28" s="159"/>
      <c r="GE28" s="159"/>
      <c r="GF28" s="159"/>
      <c r="GG28" s="159"/>
      <c r="GH28" s="160"/>
      <c r="GI28" s="160"/>
      <c r="GJ28" s="160"/>
      <c r="GK28" s="160"/>
      <c r="GL28" s="160"/>
      <c r="GM28" s="160"/>
      <c r="GN28" s="157"/>
      <c r="GO28" s="158"/>
      <c r="GP28" s="159"/>
      <c r="GQ28" s="159"/>
      <c r="GR28" s="159"/>
      <c r="GS28" s="159"/>
      <c r="GT28" s="159"/>
      <c r="GU28" s="159"/>
      <c r="GV28" s="160"/>
      <c r="GW28" s="160"/>
      <c r="GX28" s="160"/>
      <c r="GY28" s="160"/>
      <c r="GZ28" s="160"/>
      <c r="HA28" s="160"/>
      <c r="HB28" s="157"/>
      <c r="HC28" s="158"/>
      <c r="HD28" s="159"/>
      <c r="HE28" s="159"/>
      <c r="HF28" s="159"/>
      <c r="HG28" s="159"/>
      <c r="HH28" s="159"/>
      <c r="HI28" s="159"/>
      <c r="HJ28" s="160"/>
      <c r="HK28" s="160"/>
      <c r="HL28" s="160"/>
      <c r="HM28" s="160"/>
      <c r="HN28" s="160"/>
      <c r="HO28" s="160"/>
      <c r="HP28" s="157"/>
      <c r="HQ28" s="158"/>
      <c r="HR28" s="159"/>
      <c r="HS28" s="159"/>
      <c r="HT28" s="159"/>
      <c r="HU28" s="159"/>
      <c r="HV28" s="159"/>
      <c r="HW28" s="159"/>
      <c r="HX28" s="160"/>
      <c r="HY28" s="160"/>
      <c r="HZ28" s="160"/>
      <c r="IA28" s="160"/>
      <c r="IB28" s="160"/>
      <c r="IC28" s="160"/>
      <c r="ID28" s="157"/>
      <c r="IE28" s="158"/>
      <c r="IF28" s="159"/>
      <c r="IG28" s="159"/>
      <c r="IH28" s="159"/>
      <c r="II28" s="159"/>
      <c r="IJ28" s="159"/>
      <c r="IK28" s="159"/>
      <c r="IL28" s="160"/>
      <c r="IM28" s="160"/>
      <c r="IN28" s="160"/>
      <c r="IO28" s="160"/>
      <c r="IP28" s="160"/>
      <c r="IQ28" s="160"/>
      <c r="IR28" s="157"/>
      <c r="IS28" s="158"/>
      <c r="IT28" s="159"/>
      <c r="IU28" s="159"/>
      <c r="IV28" s="159"/>
    </row>
    <row r="29" spans="1:256" ht="15" customHeight="1">
      <c r="A29" s="161"/>
      <c r="B29" s="162">
        <v>0.8</v>
      </c>
      <c r="C29" s="219">
        <f>'Incert. PAR'!B16</f>
        <v>240</v>
      </c>
      <c r="D29" s="325">
        <v>241.99</v>
      </c>
      <c r="E29" s="325">
        <v>240.81</v>
      </c>
      <c r="F29" s="325">
        <v>242.07</v>
      </c>
      <c r="G29" s="325">
        <v>241.15</v>
      </c>
      <c r="H29" s="325">
        <v>238.01</v>
      </c>
      <c r="I29" s="325">
        <v>241.39</v>
      </c>
      <c r="J29" s="325">
        <v>240.99</v>
      </c>
      <c r="K29" s="325">
        <v>240.69</v>
      </c>
      <c r="L29" s="325">
        <v>239.43</v>
      </c>
      <c r="M29" s="325">
        <v>238.25</v>
      </c>
      <c r="N29" s="298"/>
      <c r="O29" s="298"/>
      <c r="P29" s="298"/>
      <c r="Q29" s="298"/>
      <c r="R29" s="298"/>
      <c r="S29" s="298"/>
      <c r="T29" s="306"/>
      <c r="U29" s="298"/>
      <c r="V29" s="307"/>
      <c r="W29" s="307"/>
      <c r="X29" s="307"/>
      <c r="Y29" s="307"/>
      <c r="Z29" s="307"/>
      <c r="AA29" s="307"/>
      <c r="AB29" s="157"/>
      <c r="AC29" s="158"/>
      <c r="AD29" s="159"/>
      <c r="AE29" s="159"/>
      <c r="AF29" s="159"/>
      <c r="AG29" s="159"/>
      <c r="AH29" s="159"/>
      <c r="AI29" s="159"/>
      <c r="AJ29" s="160"/>
      <c r="AK29" s="160"/>
      <c r="AL29" s="160"/>
      <c r="AM29" s="160"/>
      <c r="AN29" s="160"/>
      <c r="AO29" s="160"/>
      <c r="AP29" s="157"/>
      <c r="AQ29" s="158"/>
      <c r="AR29" s="159"/>
      <c r="AS29" s="159"/>
      <c r="AT29" s="159"/>
      <c r="AU29" s="159"/>
      <c r="AV29" s="159"/>
      <c r="AW29" s="159"/>
      <c r="AX29" s="160"/>
      <c r="AY29" s="160"/>
      <c r="AZ29" s="160"/>
      <c r="BA29" s="160"/>
      <c r="BB29" s="160"/>
      <c r="BC29" s="160"/>
      <c r="BD29" s="157"/>
      <c r="BE29" s="158"/>
      <c r="BF29" s="159"/>
      <c r="BG29" s="159"/>
      <c r="BH29" s="159"/>
      <c r="BI29" s="159"/>
      <c r="BJ29" s="159"/>
      <c r="BK29" s="159"/>
      <c r="BL29" s="160"/>
      <c r="BM29" s="160"/>
      <c r="BN29" s="160"/>
      <c r="BO29" s="160"/>
      <c r="BP29" s="160"/>
      <c r="BQ29" s="160"/>
      <c r="BR29" s="157"/>
      <c r="BS29" s="158"/>
      <c r="BT29" s="159"/>
      <c r="BU29" s="159"/>
      <c r="BV29" s="159"/>
      <c r="BW29" s="159"/>
      <c r="BX29" s="159"/>
      <c r="BY29" s="159"/>
      <c r="BZ29" s="160"/>
      <c r="CA29" s="160"/>
      <c r="CB29" s="160"/>
      <c r="CC29" s="160"/>
      <c r="CD29" s="160"/>
      <c r="CE29" s="160"/>
      <c r="CF29" s="157"/>
      <c r="CG29" s="158"/>
      <c r="CH29" s="159"/>
      <c r="CI29" s="159"/>
      <c r="CJ29" s="159"/>
      <c r="CK29" s="159"/>
      <c r="CL29" s="159"/>
      <c r="CM29" s="159"/>
      <c r="CN29" s="160"/>
      <c r="CO29" s="160"/>
      <c r="CP29" s="160"/>
      <c r="CQ29" s="160"/>
      <c r="CR29" s="160"/>
      <c r="CS29" s="160"/>
      <c r="CT29" s="157"/>
      <c r="CU29" s="158"/>
      <c r="CV29" s="159"/>
      <c r="CW29" s="159"/>
      <c r="CX29" s="159"/>
      <c r="CY29" s="159"/>
      <c r="CZ29" s="159"/>
      <c r="DA29" s="159"/>
      <c r="DB29" s="160"/>
      <c r="DC29" s="160"/>
      <c r="DD29" s="160"/>
      <c r="DE29" s="160"/>
      <c r="DF29" s="160"/>
      <c r="DG29" s="160"/>
      <c r="DH29" s="157"/>
      <c r="DI29" s="158"/>
      <c r="DJ29" s="159"/>
      <c r="DK29" s="159"/>
      <c r="DL29" s="159"/>
      <c r="DM29" s="159"/>
      <c r="DN29" s="159"/>
      <c r="DO29" s="159"/>
      <c r="DP29" s="160"/>
      <c r="DQ29" s="160"/>
      <c r="DR29" s="160"/>
      <c r="DS29" s="160"/>
      <c r="DT29" s="160"/>
      <c r="DU29" s="160"/>
      <c r="DV29" s="157"/>
      <c r="DW29" s="158"/>
      <c r="DX29" s="159"/>
      <c r="DY29" s="159"/>
      <c r="DZ29" s="159"/>
      <c r="EA29" s="159"/>
      <c r="EB29" s="159"/>
      <c r="EC29" s="159"/>
      <c r="ED29" s="160"/>
      <c r="EE29" s="160"/>
      <c r="EF29" s="160"/>
      <c r="EG29" s="160"/>
      <c r="EH29" s="160"/>
      <c r="EI29" s="160"/>
      <c r="EJ29" s="157"/>
      <c r="EK29" s="158"/>
      <c r="EL29" s="159"/>
      <c r="EM29" s="159"/>
      <c r="EN29" s="159"/>
      <c r="EO29" s="159"/>
      <c r="EP29" s="159"/>
      <c r="EQ29" s="159"/>
      <c r="ER29" s="160"/>
      <c r="ES29" s="160"/>
      <c r="ET29" s="160"/>
      <c r="EU29" s="160"/>
      <c r="EV29" s="160"/>
      <c r="EW29" s="160"/>
      <c r="EX29" s="157"/>
      <c r="EY29" s="158"/>
      <c r="EZ29" s="159"/>
      <c r="FA29" s="159"/>
      <c r="FB29" s="159"/>
      <c r="FC29" s="159"/>
      <c r="FD29" s="159"/>
      <c r="FE29" s="159"/>
      <c r="FF29" s="160"/>
      <c r="FG29" s="160"/>
      <c r="FH29" s="160"/>
      <c r="FI29" s="160"/>
      <c r="FJ29" s="160"/>
      <c r="FK29" s="160"/>
      <c r="FL29" s="157"/>
      <c r="FM29" s="158"/>
      <c r="FN29" s="159"/>
      <c r="FO29" s="159"/>
      <c r="FP29" s="159"/>
      <c r="FQ29" s="159"/>
      <c r="FR29" s="159"/>
      <c r="FS29" s="159"/>
      <c r="FT29" s="160"/>
      <c r="FU29" s="160"/>
      <c r="FV29" s="160"/>
      <c r="FW29" s="160"/>
      <c r="FX29" s="160"/>
      <c r="FY29" s="160"/>
      <c r="FZ29" s="157"/>
      <c r="GA29" s="158"/>
      <c r="GB29" s="159"/>
      <c r="GC29" s="159"/>
      <c r="GD29" s="159"/>
      <c r="GE29" s="159"/>
      <c r="GF29" s="159"/>
      <c r="GG29" s="159"/>
      <c r="GH29" s="160"/>
      <c r="GI29" s="160"/>
      <c r="GJ29" s="160"/>
      <c r="GK29" s="160"/>
      <c r="GL29" s="160"/>
      <c r="GM29" s="160"/>
      <c r="GN29" s="157"/>
      <c r="GO29" s="158"/>
      <c r="GP29" s="159"/>
      <c r="GQ29" s="159"/>
      <c r="GR29" s="159"/>
      <c r="GS29" s="159"/>
      <c r="GT29" s="159"/>
      <c r="GU29" s="159"/>
      <c r="GV29" s="160"/>
      <c r="GW29" s="160"/>
      <c r="GX29" s="160"/>
      <c r="GY29" s="160"/>
      <c r="GZ29" s="160"/>
      <c r="HA29" s="160"/>
      <c r="HB29" s="157"/>
      <c r="HC29" s="158"/>
      <c r="HD29" s="159"/>
      <c r="HE29" s="159"/>
      <c r="HF29" s="159"/>
      <c r="HG29" s="159"/>
      <c r="HH29" s="159"/>
      <c r="HI29" s="159"/>
      <c r="HJ29" s="160"/>
      <c r="HK29" s="160"/>
      <c r="HL29" s="160"/>
      <c r="HM29" s="160"/>
      <c r="HN29" s="160"/>
      <c r="HO29" s="160"/>
      <c r="HP29" s="157"/>
      <c r="HQ29" s="158"/>
      <c r="HR29" s="159"/>
      <c r="HS29" s="159"/>
      <c r="HT29" s="159"/>
      <c r="HU29" s="159"/>
      <c r="HV29" s="159"/>
      <c r="HW29" s="159"/>
      <c r="HX29" s="160"/>
      <c r="HY29" s="160"/>
      <c r="HZ29" s="160"/>
      <c r="IA29" s="160"/>
      <c r="IB29" s="160"/>
      <c r="IC29" s="160"/>
      <c r="ID29" s="157"/>
      <c r="IE29" s="158"/>
      <c r="IF29" s="159"/>
      <c r="IG29" s="159"/>
      <c r="IH29" s="159"/>
      <c r="II29" s="159"/>
      <c r="IJ29" s="159"/>
      <c r="IK29" s="159"/>
      <c r="IL29" s="160"/>
      <c r="IM29" s="160"/>
      <c r="IN29" s="160"/>
      <c r="IO29" s="160"/>
      <c r="IP29" s="160"/>
      <c r="IQ29" s="160"/>
      <c r="IR29" s="157"/>
      <c r="IS29" s="158"/>
      <c r="IT29" s="159"/>
      <c r="IU29" s="159"/>
      <c r="IV29" s="159"/>
    </row>
    <row r="30" spans="1:256" ht="15" customHeight="1">
      <c r="A30" s="161"/>
      <c r="B30" s="162">
        <v>0.9</v>
      </c>
      <c r="C30" s="219">
        <f>'Incert. PAR'!B17</f>
        <v>270</v>
      </c>
      <c r="D30" s="325">
        <v>272.45</v>
      </c>
      <c r="E30" s="325">
        <v>270.71</v>
      </c>
      <c r="F30" s="325">
        <v>268.01</v>
      </c>
      <c r="G30" s="325">
        <v>271.37</v>
      </c>
      <c r="H30" s="325">
        <v>270.94</v>
      </c>
      <c r="I30" s="325">
        <v>269.83</v>
      </c>
      <c r="J30" s="325">
        <v>271.49</v>
      </c>
      <c r="K30" s="325">
        <v>269.33</v>
      </c>
      <c r="L30" s="325">
        <v>270.57</v>
      </c>
      <c r="M30" s="325">
        <v>269.33</v>
      </c>
      <c r="N30" s="298"/>
      <c r="O30" s="298"/>
      <c r="P30" s="298"/>
      <c r="Q30" s="298"/>
      <c r="R30" s="298"/>
      <c r="S30" s="298"/>
      <c r="T30" s="306"/>
      <c r="U30" s="298"/>
      <c r="V30" s="307"/>
      <c r="W30" s="307"/>
      <c r="X30" s="307"/>
      <c r="Y30" s="307"/>
      <c r="Z30" s="307"/>
      <c r="AA30" s="307"/>
      <c r="AC30" s="158"/>
      <c r="AD30" s="159"/>
      <c r="AE30" s="159"/>
      <c r="AF30" s="159"/>
      <c r="AG30" s="159"/>
      <c r="AH30" s="159"/>
      <c r="AI30" s="159"/>
      <c r="AJ30" s="160"/>
      <c r="AK30" s="160"/>
      <c r="AL30" s="160"/>
      <c r="AM30" s="160"/>
      <c r="AN30" s="160"/>
      <c r="AO30" s="160"/>
      <c r="AQ30" s="158"/>
      <c r="AR30" s="159"/>
      <c r="AS30" s="159"/>
      <c r="AT30" s="159"/>
      <c r="AU30" s="159"/>
      <c r="AV30" s="159"/>
      <c r="AW30" s="159"/>
      <c r="AX30" s="160"/>
      <c r="AY30" s="160"/>
      <c r="AZ30" s="160"/>
      <c r="BA30" s="160"/>
      <c r="BB30" s="160"/>
      <c r="BC30" s="160"/>
      <c r="BE30" s="158"/>
      <c r="BF30" s="159"/>
      <c r="BG30" s="159"/>
      <c r="BH30" s="159"/>
      <c r="BI30" s="159"/>
      <c r="BJ30" s="159"/>
      <c r="BK30" s="159"/>
      <c r="BL30" s="160"/>
      <c r="BM30" s="160"/>
      <c r="BN30" s="160"/>
      <c r="BO30" s="160"/>
      <c r="BP30" s="160"/>
      <c r="BQ30" s="160"/>
      <c r="BS30" s="158"/>
      <c r="BT30" s="159"/>
      <c r="BU30" s="159"/>
      <c r="BV30" s="159"/>
      <c r="BW30" s="159"/>
      <c r="BX30" s="159"/>
      <c r="BY30" s="159"/>
      <c r="BZ30" s="160"/>
      <c r="CA30" s="160"/>
      <c r="CB30" s="160"/>
      <c r="CC30" s="160"/>
      <c r="CD30" s="160"/>
      <c r="CE30" s="160"/>
      <c r="CG30" s="158"/>
      <c r="CH30" s="159"/>
      <c r="CI30" s="159"/>
      <c r="CJ30" s="159"/>
      <c r="CK30" s="159"/>
      <c r="CL30" s="159"/>
      <c r="CM30" s="159"/>
      <c r="CN30" s="160"/>
      <c r="CO30" s="160"/>
      <c r="CP30" s="160"/>
      <c r="CQ30" s="160"/>
      <c r="CR30" s="160"/>
      <c r="CS30" s="160"/>
      <c r="CU30" s="158"/>
      <c r="CV30" s="159"/>
      <c r="CW30" s="159"/>
      <c r="CX30" s="159"/>
      <c r="CY30" s="159"/>
      <c r="CZ30" s="159"/>
      <c r="DA30" s="159"/>
      <c r="DB30" s="160"/>
      <c r="DC30" s="160"/>
      <c r="DD30" s="160"/>
      <c r="DE30" s="160"/>
      <c r="DF30" s="160"/>
      <c r="DG30" s="160"/>
      <c r="DI30" s="158"/>
      <c r="DJ30" s="159"/>
      <c r="DK30" s="159"/>
      <c r="DL30" s="159"/>
      <c r="DM30" s="159"/>
      <c r="DN30" s="159"/>
      <c r="DO30" s="159"/>
      <c r="DP30" s="160"/>
      <c r="DQ30" s="160"/>
      <c r="DR30" s="160"/>
      <c r="DS30" s="160"/>
      <c r="DT30" s="160"/>
      <c r="DU30" s="160"/>
      <c r="DW30" s="158"/>
      <c r="DX30" s="159"/>
      <c r="DY30" s="159"/>
      <c r="DZ30" s="159"/>
      <c r="EA30" s="159"/>
      <c r="EB30" s="159"/>
      <c r="EC30" s="159"/>
      <c r="ED30" s="160"/>
      <c r="EE30" s="160"/>
      <c r="EF30" s="160"/>
      <c r="EG30" s="160"/>
      <c r="EH30" s="160"/>
      <c r="EI30" s="160"/>
      <c r="EK30" s="158"/>
      <c r="EL30" s="159"/>
      <c r="EM30" s="159"/>
      <c r="EN30" s="159"/>
      <c r="EO30" s="159"/>
      <c r="EP30" s="159"/>
      <c r="EQ30" s="159"/>
      <c r="ER30" s="160"/>
      <c r="ES30" s="160"/>
      <c r="ET30" s="160"/>
      <c r="EU30" s="160"/>
      <c r="EV30" s="160"/>
      <c r="EW30" s="160"/>
      <c r="EY30" s="158"/>
      <c r="EZ30" s="159"/>
      <c r="FA30" s="159"/>
      <c r="FB30" s="159"/>
      <c r="FC30" s="159"/>
      <c r="FD30" s="159"/>
      <c r="FE30" s="159"/>
      <c r="FF30" s="160"/>
      <c r="FG30" s="160"/>
      <c r="FH30" s="160"/>
      <c r="FI30" s="160"/>
      <c r="FJ30" s="160"/>
      <c r="FK30" s="160"/>
      <c r="FM30" s="158"/>
      <c r="FN30" s="159"/>
      <c r="FO30" s="159"/>
      <c r="FP30" s="159"/>
      <c r="FQ30" s="159"/>
      <c r="FR30" s="159"/>
      <c r="FS30" s="159"/>
      <c r="FT30" s="160"/>
      <c r="FU30" s="160"/>
      <c r="FV30" s="160"/>
      <c r="FW30" s="160"/>
      <c r="FX30" s="160"/>
      <c r="FY30" s="160"/>
      <c r="GA30" s="158"/>
      <c r="GB30" s="159"/>
      <c r="GC30" s="159"/>
      <c r="GD30" s="159"/>
      <c r="GE30" s="159"/>
      <c r="GF30" s="159"/>
      <c r="GG30" s="159"/>
      <c r="GH30" s="160"/>
      <c r="GI30" s="160"/>
      <c r="GJ30" s="160"/>
      <c r="GK30" s="160"/>
      <c r="GL30" s="160"/>
      <c r="GM30" s="160"/>
      <c r="GO30" s="158"/>
      <c r="GP30" s="159"/>
      <c r="GQ30" s="159"/>
      <c r="GR30" s="159"/>
      <c r="GS30" s="159"/>
      <c r="GT30" s="159"/>
      <c r="GU30" s="159"/>
      <c r="GV30" s="160"/>
      <c r="GW30" s="160"/>
      <c r="GX30" s="160"/>
      <c r="GY30" s="160"/>
      <c r="GZ30" s="160"/>
      <c r="HA30" s="160"/>
      <c r="HC30" s="158"/>
      <c r="HD30" s="159"/>
      <c r="HE30" s="159"/>
      <c r="HF30" s="159"/>
      <c r="HG30" s="159"/>
      <c r="HH30" s="159"/>
      <c r="HI30" s="159"/>
      <c r="HJ30" s="160"/>
      <c r="HK30" s="160"/>
      <c r="HL30" s="160"/>
      <c r="HM30" s="160"/>
      <c r="HN30" s="160"/>
      <c r="HO30" s="160"/>
      <c r="HQ30" s="158"/>
      <c r="HR30" s="159"/>
      <c r="HS30" s="159"/>
      <c r="HT30" s="159"/>
      <c r="HU30" s="159"/>
      <c r="HV30" s="159"/>
      <c r="HW30" s="159"/>
      <c r="HX30" s="160"/>
      <c r="HY30" s="160"/>
      <c r="HZ30" s="160"/>
      <c r="IA30" s="160"/>
      <c r="IB30" s="160"/>
      <c r="IC30" s="160"/>
      <c r="IE30" s="158"/>
      <c r="IF30" s="159"/>
      <c r="IG30" s="159"/>
      <c r="IH30" s="159"/>
      <c r="II30" s="159"/>
      <c r="IJ30" s="159"/>
      <c r="IK30" s="159"/>
      <c r="IL30" s="160"/>
      <c r="IM30" s="160"/>
      <c r="IN30" s="160"/>
      <c r="IO30" s="160"/>
      <c r="IP30" s="160"/>
      <c r="IQ30" s="160"/>
      <c r="IS30" s="158"/>
      <c r="IT30" s="159"/>
      <c r="IU30" s="159"/>
      <c r="IV30" s="159"/>
    </row>
    <row r="31" spans="1:256" ht="15" customHeight="1">
      <c r="A31" s="161"/>
      <c r="B31" s="163"/>
      <c r="C31" s="219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298"/>
      <c r="O31" s="298"/>
      <c r="P31" s="298"/>
      <c r="Q31" s="298"/>
      <c r="R31" s="298"/>
      <c r="S31" s="298"/>
      <c r="T31" s="306"/>
      <c r="U31" s="306"/>
      <c r="V31" s="307"/>
      <c r="W31" s="307"/>
      <c r="X31" s="307"/>
      <c r="Y31" s="307"/>
      <c r="Z31" s="307"/>
      <c r="AA31" s="307"/>
      <c r="AC31" s="158"/>
      <c r="AD31" s="159"/>
      <c r="AE31" s="159"/>
      <c r="AF31" s="159"/>
      <c r="AG31" s="159"/>
      <c r="AH31" s="159"/>
      <c r="AI31" s="159"/>
      <c r="AJ31" s="160"/>
      <c r="AK31" s="160"/>
      <c r="AL31" s="160"/>
      <c r="AM31" s="160"/>
      <c r="AN31" s="160"/>
      <c r="AO31" s="160"/>
      <c r="AQ31" s="158"/>
      <c r="AR31" s="159"/>
      <c r="AS31" s="159"/>
      <c r="AT31" s="159"/>
      <c r="AU31" s="159"/>
      <c r="AV31" s="159"/>
      <c r="AW31" s="159"/>
      <c r="AX31" s="160"/>
      <c r="AY31" s="160"/>
      <c r="AZ31" s="160"/>
      <c r="BA31" s="160"/>
      <c r="BB31" s="160"/>
      <c r="BC31" s="160"/>
      <c r="BE31" s="158"/>
      <c r="BF31" s="159"/>
      <c r="BG31" s="159"/>
      <c r="BH31" s="159"/>
      <c r="BI31" s="159"/>
      <c r="BJ31" s="159"/>
      <c r="BK31" s="159"/>
      <c r="BL31" s="160"/>
      <c r="BM31" s="160"/>
      <c r="BN31" s="160"/>
      <c r="BO31" s="160"/>
      <c r="BP31" s="160"/>
      <c r="BQ31" s="160"/>
      <c r="BS31" s="158"/>
      <c r="BT31" s="159"/>
      <c r="BU31" s="159"/>
      <c r="BV31" s="159"/>
      <c r="BW31" s="159"/>
      <c r="BX31" s="159"/>
      <c r="BY31" s="159"/>
      <c r="BZ31" s="160"/>
      <c r="CA31" s="160"/>
      <c r="CB31" s="160"/>
      <c r="CC31" s="160"/>
      <c r="CD31" s="160"/>
      <c r="CE31" s="160"/>
      <c r="CG31" s="158"/>
      <c r="CH31" s="159"/>
      <c r="CI31" s="159"/>
      <c r="CJ31" s="159"/>
      <c r="CK31" s="159"/>
      <c r="CL31" s="159"/>
      <c r="CM31" s="159"/>
      <c r="CN31" s="160"/>
      <c r="CO31" s="160"/>
      <c r="CP31" s="160"/>
      <c r="CQ31" s="160"/>
      <c r="CR31" s="160"/>
      <c r="CS31" s="160"/>
      <c r="CU31" s="158"/>
      <c r="CV31" s="159"/>
      <c r="CW31" s="159"/>
      <c r="CX31" s="159"/>
      <c r="CY31" s="159"/>
      <c r="CZ31" s="159"/>
      <c r="DA31" s="159"/>
      <c r="DB31" s="160"/>
      <c r="DC31" s="160"/>
      <c r="DD31" s="160"/>
      <c r="DE31" s="160"/>
      <c r="DF31" s="160"/>
      <c r="DG31" s="160"/>
      <c r="DI31" s="158"/>
      <c r="DJ31" s="159"/>
      <c r="DK31" s="159"/>
      <c r="DL31" s="159"/>
      <c r="DM31" s="159"/>
      <c r="DN31" s="159"/>
      <c r="DO31" s="159"/>
      <c r="DP31" s="160"/>
      <c r="DQ31" s="160"/>
      <c r="DR31" s="160"/>
      <c r="DS31" s="160"/>
      <c r="DT31" s="160"/>
      <c r="DU31" s="160"/>
      <c r="DW31" s="158"/>
      <c r="DX31" s="159"/>
      <c r="DY31" s="159"/>
      <c r="DZ31" s="159"/>
      <c r="EA31" s="159"/>
      <c r="EB31" s="159"/>
      <c r="EC31" s="159"/>
      <c r="ED31" s="160"/>
      <c r="EE31" s="160"/>
      <c r="EF31" s="160"/>
      <c r="EG31" s="160"/>
      <c r="EH31" s="160"/>
      <c r="EI31" s="160"/>
      <c r="EK31" s="158"/>
      <c r="EL31" s="159"/>
      <c r="EM31" s="159"/>
      <c r="EN31" s="159"/>
      <c r="EO31" s="159"/>
      <c r="EP31" s="159"/>
      <c r="EQ31" s="159"/>
      <c r="ER31" s="160"/>
      <c r="ES31" s="160"/>
      <c r="ET31" s="160"/>
      <c r="EU31" s="160"/>
      <c r="EV31" s="160"/>
      <c r="EW31" s="160"/>
      <c r="EY31" s="158"/>
      <c r="EZ31" s="159"/>
      <c r="FA31" s="159"/>
      <c r="FB31" s="159"/>
      <c r="FC31" s="159"/>
      <c r="FD31" s="159"/>
      <c r="FE31" s="159"/>
      <c r="FF31" s="160"/>
      <c r="FG31" s="160"/>
      <c r="FH31" s="160"/>
      <c r="FI31" s="160"/>
      <c r="FJ31" s="160"/>
      <c r="FK31" s="160"/>
      <c r="FM31" s="158"/>
      <c r="FN31" s="159"/>
      <c r="FO31" s="159"/>
      <c r="FP31" s="159"/>
      <c r="FQ31" s="159"/>
      <c r="FR31" s="159"/>
      <c r="FS31" s="159"/>
      <c r="FT31" s="160"/>
      <c r="FU31" s="160"/>
      <c r="FV31" s="160"/>
      <c r="FW31" s="160"/>
      <c r="FX31" s="160"/>
      <c r="FY31" s="160"/>
      <c r="GA31" s="158"/>
      <c r="GB31" s="159"/>
      <c r="GC31" s="159"/>
      <c r="GD31" s="159"/>
      <c r="GE31" s="159"/>
      <c r="GF31" s="159"/>
      <c r="GG31" s="159"/>
      <c r="GH31" s="160"/>
      <c r="GI31" s="160"/>
      <c r="GJ31" s="160"/>
      <c r="GK31" s="160"/>
      <c r="GL31" s="160"/>
      <c r="GM31" s="160"/>
      <c r="GO31" s="158"/>
      <c r="GP31" s="159"/>
      <c r="GQ31" s="159"/>
      <c r="GR31" s="159"/>
      <c r="GS31" s="159"/>
      <c r="GT31" s="159"/>
      <c r="GU31" s="159"/>
      <c r="GV31" s="160"/>
      <c r="GW31" s="160"/>
      <c r="GX31" s="160"/>
      <c r="GY31" s="160"/>
      <c r="GZ31" s="160"/>
      <c r="HA31" s="160"/>
      <c r="HC31" s="158"/>
      <c r="HD31" s="159"/>
      <c r="HE31" s="159"/>
      <c r="HF31" s="159"/>
      <c r="HG31" s="159"/>
      <c r="HH31" s="159"/>
      <c r="HI31" s="159"/>
      <c r="HJ31" s="160"/>
      <c r="HK31" s="160"/>
      <c r="HL31" s="160"/>
      <c r="HM31" s="160"/>
      <c r="HN31" s="160"/>
      <c r="HO31" s="160"/>
      <c r="HQ31" s="158"/>
      <c r="HR31" s="159"/>
      <c r="HS31" s="159"/>
      <c r="HT31" s="159"/>
      <c r="HU31" s="159"/>
      <c r="HV31" s="159"/>
      <c r="HW31" s="159"/>
      <c r="HX31" s="160"/>
      <c r="HY31" s="160"/>
      <c r="HZ31" s="160"/>
      <c r="IA31" s="160"/>
      <c r="IB31" s="160"/>
      <c r="IC31" s="160"/>
      <c r="IE31" s="158"/>
      <c r="IF31" s="159"/>
      <c r="IG31" s="159"/>
      <c r="IH31" s="159"/>
      <c r="II31" s="159"/>
      <c r="IJ31" s="159"/>
      <c r="IK31" s="159"/>
      <c r="IL31" s="160"/>
      <c r="IM31" s="160"/>
      <c r="IN31" s="160"/>
      <c r="IO31" s="160"/>
      <c r="IP31" s="160"/>
      <c r="IQ31" s="160"/>
      <c r="IS31" s="158"/>
      <c r="IT31" s="159"/>
      <c r="IU31" s="159"/>
      <c r="IV31" s="159"/>
    </row>
    <row r="32" spans="1:256" ht="15" customHeight="1">
      <c r="A32" s="161"/>
      <c r="B32" s="163"/>
      <c r="C32" s="219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298"/>
      <c r="O32" s="298"/>
      <c r="P32" s="298"/>
      <c r="Q32" s="298"/>
      <c r="R32" s="298"/>
      <c r="S32" s="298"/>
      <c r="T32" s="306"/>
      <c r="U32" s="306"/>
      <c r="V32" s="307"/>
      <c r="W32" s="307"/>
      <c r="X32" s="307"/>
      <c r="Y32" s="307"/>
      <c r="Z32" s="307"/>
      <c r="AA32" s="307"/>
      <c r="AC32" s="158"/>
      <c r="AD32" s="159"/>
      <c r="AE32" s="159"/>
      <c r="AF32" s="159"/>
      <c r="AG32" s="159"/>
      <c r="AH32" s="159"/>
      <c r="AI32" s="159"/>
      <c r="AJ32" s="160"/>
      <c r="AK32" s="160"/>
      <c r="AL32" s="160"/>
      <c r="AM32" s="160"/>
      <c r="AN32" s="160"/>
      <c r="AO32" s="160"/>
      <c r="AQ32" s="158"/>
      <c r="AR32" s="159"/>
      <c r="AS32" s="159"/>
      <c r="AT32" s="159"/>
      <c r="AU32" s="159"/>
      <c r="AV32" s="159"/>
      <c r="AW32" s="159"/>
      <c r="AX32" s="160"/>
      <c r="AY32" s="160"/>
      <c r="AZ32" s="160"/>
      <c r="BA32" s="160"/>
      <c r="BB32" s="160"/>
      <c r="BC32" s="160"/>
      <c r="BE32" s="158"/>
      <c r="BF32" s="159"/>
      <c r="BG32" s="159"/>
      <c r="BH32" s="159"/>
      <c r="BI32" s="159"/>
      <c r="BJ32" s="159"/>
      <c r="BK32" s="159"/>
      <c r="BL32" s="160"/>
      <c r="BM32" s="160"/>
      <c r="BN32" s="160"/>
      <c r="BO32" s="160"/>
      <c r="BP32" s="160"/>
      <c r="BQ32" s="160"/>
      <c r="BS32" s="158"/>
      <c r="BT32" s="159"/>
      <c r="BU32" s="159"/>
      <c r="BV32" s="159"/>
      <c r="BW32" s="159"/>
      <c r="BX32" s="159"/>
      <c r="BY32" s="159"/>
      <c r="BZ32" s="160"/>
      <c r="CA32" s="160"/>
      <c r="CB32" s="160"/>
      <c r="CC32" s="160"/>
      <c r="CD32" s="160"/>
      <c r="CE32" s="160"/>
      <c r="CG32" s="158"/>
      <c r="CH32" s="159"/>
      <c r="CI32" s="159"/>
      <c r="CJ32" s="159"/>
      <c r="CK32" s="159"/>
      <c r="CL32" s="159"/>
      <c r="CM32" s="159"/>
      <c r="CN32" s="160"/>
      <c r="CO32" s="160"/>
      <c r="CP32" s="160"/>
      <c r="CQ32" s="160"/>
      <c r="CR32" s="160"/>
      <c r="CS32" s="160"/>
      <c r="CU32" s="158"/>
      <c r="CV32" s="159"/>
      <c r="CW32" s="159"/>
      <c r="CX32" s="159"/>
      <c r="CY32" s="159"/>
      <c r="CZ32" s="159"/>
      <c r="DA32" s="159"/>
      <c r="DB32" s="160"/>
      <c r="DC32" s="160"/>
      <c r="DD32" s="160"/>
      <c r="DE32" s="160"/>
      <c r="DF32" s="160"/>
      <c r="DG32" s="160"/>
      <c r="DI32" s="158"/>
      <c r="DJ32" s="159"/>
      <c r="DK32" s="159"/>
      <c r="DL32" s="159"/>
      <c r="DM32" s="159"/>
      <c r="DN32" s="159"/>
      <c r="DO32" s="159"/>
      <c r="DP32" s="160"/>
      <c r="DQ32" s="160"/>
      <c r="DR32" s="160"/>
      <c r="DS32" s="160"/>
      <c r="DT32" s="160"/>
      <c r="DU32" s="160"/>
      <c r="DW32" s="158"/>
      <c r="DX32" s="159"/>
      <c r="DY32" s="159"/>
      <c r="DZ32" s="159"/>
      <c r="EA32" s="159"/>
      <c r="EB32" s="159"/>
      <c r="EC32" s="159"/>
      <c r="ED32" s="160"/>
      <c r="EE32" s="160"/>
      <c r="EF32" s="160"/>
      <c r="EG32" s="160"/>
      <c r="EH32" s="160"/>
      <c r="EI32" s="160"/>
      <c r="EK32" s="158"/>
      <c r="EL32" s="159"/>
      <c r="EM32" s="159"/>
      <c r="EN32" s="159"/>
      <c r="EO32" s="159"/>
      <c r="EP32" s="159"/>
      <c r="EQ32" s="159"/>
      <c r="ER32" s="160"/>
      <c r="ES32" s="160"/>
      <c r="ET32" s="160"/>
      <c r="EU32" s="160"/>
      <c r="EV32" s="160"/>
      <c r="EW32" s="160"/>
      <c r="EY32" s="158"/>
      <c r="EZ32" s="159"/>
      <c r="FA32" s="159"/>
      <c r="FB32" s="159"/>
      <c r="FC32" s="159"/>
      <c r="FD32" s="159"/>
      <c r="FE32" s="159"/>
      <c r="FF32" s="160"/>
      <c r="FG32" s="160"/>
      <c r="FH32" s="160"/>
      <c r="FI32" s="160"/>
      <c r="FJ32" s="160"/>
      <c r="FK32" s="160"/>
      <c r="FM32" s="158"/>
      <c r="FN32" s="159"/>
      <c r="FO32" s="159"/>
      <c r="FP32" s="159"/>
      <c r="FQ32" s="159"/>
      <c r="FR32" s="159"/>
      <c r="FS32" s="159"/>
      <c r="FT32" s="160"/>
      <c r="FU32" s="160"/>
      <c r="FV32" s="160"/>
      <c r="FW32" s="160"/>
      <c r="FX32" s="160"/>
      <c r="FY32" s="160"/>
      <c r="GA32" s="158"/>
      <c r="GB32" s="159"/>
      <c r="GC32" s="159"/>
      <c r="GD32" s="159"/>
      <c r="GE32" s="159"/>
      <c r="GF32" s="159"/>
      <c r="GG32" s="159"/>
      <c r="GH32" s="160"/>
      <c r="GI32" s="160"/>
      <c r="GJ32" s="160"/>
      <c r="GK32" s="160"/>
      <c r="GL32" s="160"/>
      <c r="GM32" s="160"/>
      <c r="GO32" s="158"/>
      <c r="GP32" s="159"/>
      <c r="GQ32" s="159"/>
      <c r="GR32" s="159"/>
      <c r="GS32" s="159"/>
      <c r="GT32" s="159"/>
      <c r="GU32" s="159"/>
      <c r="GV32" s="160"/>
      <c r="GW32" s="160"/>
      <c r="GX32" s="160"/>
      <c r="GY32" s="160"/>
      <c r="GZ32" s="160"/>
      <c r="HA32" s="160"/>
      <c r="HC32" s="158"/>
      <c r="HD32" s="159"/>
      <c r="HE32" s="159"/>
      <c r="HF32" s="159"/>
      <c r="HG32" s="159"/>
      <c r="HH32" s="159"/>
      <c r="HI32" s="159"/>
      <c r="HJ32" s="160"/>
      <c r="HK32" s="160"/>
      <c r="HL32" s="160"/>
      <c r="HM32" s="160"/>
      <c r="HN32" s="160"/>
      <c r="HO32" s="160"/>
      <c r="HQ32" s="158"/>
      <c r="HR32" s="159"/>
      <c r="HS32" s="159"/>
      <c r="HT32" s="159"/>
      <c r="HU32" s="159"/>
      <c r="HV32" s="159"/>
      <c r="HW32" s="159"/>
      <c r="HX32" s="160"/>
      <c r="HY32" s="160"/>
      <c r="HZ32" s="160"/>
      <c r="IA32" s="160"/>
      <c r="IB32" s="160"/>
      <c r="IC32" s="160"/>
      <c r="IE32" s="158"/>
      <c r="IF32" s="159"/>
      <c r="IG32" s="159"/>
      <c r="IH32" s="159"/>
      <c r="II32" s="159"/>
      <c r="IJ32" s="159"/>
      <c r="IK32" s="159"/>
      <c r="IL32" s="160"/>
      <c r="IM32" s="160"/>
      <c r="IN32" s="160"/>
      <c r="IO32" s="160"/>
      <c r="IP32" s="160"/>
      <c r="IQ32" s="160"/>
      <c r="IS32" s="158"/>
      <c r="IT32" s="159"/>
      <c r="IU32" s="159"/>
      <c r="IV32" s="159"/>
    </row>
    <row r="33" spans="1:256" ht="15" customHeight="1">
      <c r="A33" s="233"/>
      <c r="B33" s="392"/>
      <c r="C33" s="393"/>
      <c r="D33" s="394"/>
      <c r="E33" s="394"/>
      <c r="F33" s="394"/>
      <c r="G33" s="394"/>
      <c r="H33" s="394"/>
      <c r="I33" s="394"/>
      <c r="J33" s="394"/>
      <c r="K33" s="394"/>
      <c r="L33" s="394"/>
      <c r="M33" s="340"/>
      <c r="N33" s="322"/>
      <c r="O33" s="336"/>
      <c r="P33" s="321"/>
      <c r="Q33" s="321"/>
      <c r="R33" s="321"/>
      <c r="S33" s="321"/>
      <c r="T33" s="306"/>
      <c r="U33" s="306"/>
      <c r="V33" s="307"/>
      <c r="W33" s="307"/>
      <c r="X33" s="307"/>
      <c r="Y33" s="307"/>
      <c r="Z33" s="307"/>
      <c r="AA33" s="307"/>
      <c r="AC33" s="158"/>
      <c r="AD33" s="159"/>
      <c r="AE33" s="159"/>
      <c r="AF33" s="159"/>
      <c r="AG33" s="159"/>
      <c r="AH33" s="159"/>
      <c r="AI33" s="159"/>
      <c r="AJ33" s="160"/>
      <c r="AK33" s="160"/>
      <c r="AL33" s="160"/>
      <c r="AM33" s="160"/>
      <c r="AN33" s="160"/>
      <c r="AO33" s="160"/>
      <c r="AQ33" s="158"/>
      <c r="AR33" s="159"/>
      <c r="AS33" s="159"/>
      <c r="AT33" s="159"/>
      <c r="AU33" s="159"/>
      <c r="AV33" s="159"/>
      <c r="AW33" s="159"/>
      <c r="AX33" s="160"/>
      <c r="AY33" s="160"/>
      <c r="AZ33" s="160"/>
      <c r="BA33" s="160"/>
      <c r="BB33" s="160"/>
      <c r="BC33" s="160"/>
      <c r="BE33" s="158"/>
      <c r="BF33" s="159"/>
      <c r="BG33" s="159"/>
      <c r="BH33" s="159"/>
      <c r="BI33" s="159"/>
      <c r="BJ33" s="159"/>
      <c r="BK33" s="159"/>
      <c r="BL33" s="160"/>
      <c r="BM33" s="160"/>
      <c r="BN33" s="160"/>
      <c r="BO33" s="160"/>
      <c r="BP33" s="160"/>
      <c r="BQ33" s="160"/>
      <c r="BS33" s="158"/>
      <c r="BT33" s="159"/>
      <c r="BU33" s="159"/>
      <c r="BV33" s="159"/>
      <c r="BW33" s="159"/>
      <c r="BX33" s="159"/>
      <c r="BY33" s="159"/>
      <c r="BZ33" s="160"/>
      <c r="CA33" s="160"/>
      <c r="CB33" s="160"/>
      <c r="CC33" s="160"/>
      <c r="CD33" s="160"/>
      <c r="CE33" s="160"/>
      <c r="CG33" s="158"/>
      <c r="CH33" s="159"/>
      <c r="CI33" s="159"/>
      <c r="CJ33" s="159"/>
      <c r="CK33" s="159"/>
      <c r="CL33" s="159"/>
      <c r="CM33" s="159"/>
      <c r="CN33" s="160"/>
      <c r="CO33" s="160"/>
      <c r="CP33" s="160"/>
      <c r="CQ33" s="160"/>
      <c r="CR33" s="160"/>
      <c r="CS33" s="160"/>
      <c r="CU33" s="158"/>
      <c r="CV33" s="159"/>
      <c r="CW33" s="159"/>
      <c r="CX33" s="159"/>
      <c r="CY33" s="159"/>
      <c r="CZ33" s="159"/>
      <c r="DA33" s="159"/>
      <c r="DB33" s="160"/>
      <c r="DC33" s="160"/>
      <c r="DD33" s="160"/>
      <c r="DE33" s="160"/>
      <c r="DF33" s="160"/>
      <c r="DG33" s="160"/>
      <c r="DI33" s="158"/>
      <c r="DJ33" s="159"/>
      <c r="DK33" s="159"/>
      <c r="DL33" s="159"/>
      <c r="DM33" s="159"/>
      <c r="DN33" s="159"/>
      <c r="DO33" s="159"/>
      <c r="DP33" s="160"/>
      <c r="DQ33" s="160"/>
      <c r="DR33" s="160"/>
      <c r="DS33" s="160"/>
      <c r="DT33" s="160"/>
      <c r="DU33" s="160"/>
      <c r="DW33" s="158"/>
      <c r="DX33" s="159"/>
      <c r="DY33" s="159"/>
      <c r="DZ33" s="159"/>
      <c r="EA33" s="159"/>
      <c r="EB33" s="159"/>
      <c r="EC33" s="159"/>
      <c r="ED33" s="160"/>
      <c r="EE33" s="160"/>
      <c r="EF33" s="160"/>
      <c r="EG33" s="160"/>
      <c r="EH33" s="160"/>
      <c r="EI33" s="160"/>
      <c r="EK33" s="158"/>
      <c r="EL33" s="159"/>
      <c r="EM33" s="159"/>
      <c r="EN33" s="159"/>
      <c r="EO33" s="159"/>
      <c r="EP33" s="159"/>
      <c r="EQ33" s="159"/>
      <c r="ER33" s="160"/>
      <c r="ES33" s="160"/>
      <c r="ET33" s="160"/>
      <c r="EU33" s="160"/>
      <c r="EV33" s="160"/>
      <c r="EW33" s="160"/>
      <c r="EY33" s="158"/>
      <c r="EZ33" s="159"/>
      <c r="FA33" s="159"/>
      <c r="FB33" s="159"/>
      <c r="FC33" s="159"/>
      <c r="FD33" s="159"/>
      <c r="FE33" s="159"/>
      <c r="FF33" s="160"/>
      <c r="FG33" s="160"/>
      <c r="FH33" s="160"/>
      <c r="FI33" s="160"/>
      <c r="FJ33" s="160"/>
      <c r="FK33" s="160"/>
      <c r="FM33" s="158"/>
      <c r="FN33" s="159"/>
      <c r="FO33" s="159"/>
      <c r="FP33" s="159"/>
      <c r="FQ33" s="159"/>
      <c r="FR33" s="159"/>
      <c r="FS33" s="159"/>
      <c r="FT33" s="160"/>
      <c r="FU33" s="160"/>
      <c r="FV33" s="160"/>
      <c r="FW33" s="160"/>
      <c r="FX33" s="160"/>
      <c r="FY33" s="160"/>
      <c r="GA33" s="158"/>
      <c r="GB33" s="159"/>
      <c r="GC33" s="159"/>
      <c r="GD33" s="159"/>
      <c r="GE33" s="159"/>
      <c r="GF33" s="159"/>
      <c r="GG33" s="159"/>
      <c r="GH33" s="160"/>
      <c r="GI33" s="160"/>
      <c r="GJ33" s="160"/>
      <c r="GK33" s="160"/>
      <c r="GL33" s="160"/>
      <c r="GM33" s="160"/>
      <c r="GO33" s="158"/>
      <c r="GP33" s="159"/>
      <c r="GQ33" s="159"/>
      <c r="GR33" s="159"/>
      <c r="GS33" s="159"/>
      <c r="GT33" s="159"/>
      <c r="GU33" s="159"/>
      <c r="GV33" s="160"/>
      <c r="GW33" s="160"/>
      <c r="GX33" s="160"/>
      <c r="GY33" s="160"/>
      <c r="GZ33" s="160"/>
      <c r="HA33" s="160"/>
      <c r="HC33" s="158"/>
      <c r="HD33" s="159"/>
      <c r="HE33" s="159"/>
      <c r="HF33" s="159"/>
      <c r="HG33" s="159"/>
      <c r="HH33" s="159"/>
      <c r="HI33" s="159"/>
      <c r="HJ33" s="160"/>
      <c r="HK33" s="160"/>
      <c r="HL33" s="160"/>
      <c r="HM33" s="160"/>
      <c r="HN33" s="160"/>
      <c r="HO33" s="160"/>
      <c r="HQ33" s="158"/>
      <c r="HR33" s="159"/>
      <c r="HS33" s="159"/>
      <c r="HT33" s="159"/>
      <c r="HU33" s="159"/>
      <c r="HV33" s="159"/>
      <c r="HW33" s="159"/>
      <c r="HX33" s="160"/>
      <c r="HY33" s="160"/>
      <c r="HZ33" s="160"/>
      <c r="IA33" s="160"/>
      <c r="IB33" s="160"/>
      <c r="IC33" s="160"/>
      <c r="IE33" s="158"/>
      <c r="IF33" s="159"/>
      <c r="IG33" s="159"/>
      <c r="IH33" s="159"/>
      <c r="II33" s="159"/>
      <c r="IJ33" s="159"/>
      <c r="IK33" s="159"/>
      <c r="IL33" s="160"/>
      <c r="IM33" s="160"/>
      <c r="IN33" s="160"/>
      <c r="IO33" s="160"/>
      <c r="IP33" s="160"/>
      <c r="IQ33" s="160"/>
      <c r="IS33" s="158"/>
      <c r="IT33" s="159"/>
      <c r="IU33" s="159"/>
      <c r="IV33" s="159"/>
    </row>
    <row r="34" spans="1:256" ht="15" customHeight="1">
      <c r="A34" s="210" t="s">
        <v>157</v>
      </c>
      <c r="B34" s="346"/>
      <c r="C34" s="233"/>
      <c r="D34" s="234"/>
      <c r="E34" s="235"/>
      <c r="F34" s="210"/>
      <c r="G34" s="236"/>
      <c r="H34" s="173"/>
      <c r="I34" s="236"/>
      <c r="J34" s="173"/>
      <c r="K34" s="185" t="s">
        <v>158</v>
      </c>
      <c r="L34" s="234">
        <v>54</v>
      </c>
      <c r="M34" s="444">
        <v>55</v>
      </c>
      <c r="N34" s="493"/>
      <c r="O34" s="496"/>
      <c r="P34" s="496"/>
      <c r="Q34" s="497"/>
      <c r="R34" s="496"/>
      <c r="S34" s="496"/>
      <c r="T34" s="257"/>
      <c r="U34" s="308"/>
      <c r="V34" s="308"/>
      <c r="W34" s="298"/>
      <c r="X34" s="258"/>
      <c r="Y34" s="309"/>
      <c r="Z34" s="309"/>
      <c r="AA34" s="298"/>
      <c r="AC34" s="488"/>
      <c r="AD34" s="494"/>
      <c r="AE34" s="494"/>
      <c r="AF34" s="495"/>
      <c r="AG34" s="494"/>
      <c r="AH34" s="494"/>
      <c r="AI34" s="165"/>
      <c r="AJ34" s="165"/>
      <c r="AL34" s="164"/>
      <c r="AM34" s="166"/>
      <c r="AN34" s="166"/>
      <c r="AQ34" s="488"/>
      <c r="AR34" s="494"/>
      <c r="AS34" s="494"/>
      <c r="AT34" s="495"/>
      <c r="AU34" s="494"/>
      <c r="AV34" s="494"/>
      <c r="AW34" s="165"/>
      <c r="AX34" s="165"/>
      <c r="AZ34" s="164"/>
      <c r="BA34" s="166"/>
      <c r="BB34" s="166"/>
      <c r="BE34" s="488"/>
      <c r="BF34" s="494"/>
      <c r="BG34" s="494"/>
      <c r="BH34" s="495"/>
      <c r="BI34" s="494"/>
      <c r="BJ34" s="494"/>
      <c r="BK34" s="165"/>
      <c r="BL34" s="165"/>
      <c r="BN34" s="164"/>
      <c r="BO34" s="166"/>
      <c r="BP34" s="166"/>
      <c r="BS34" s="488"/>
      <c r="BT34" s="494"/>
      <c r="BU34" s="494"/>
      <c r="BV34" s="495"/>
      <c r="BW34" s="494"/>
      <c r="BX34" s="494"/>
      <c r="BY34" s="165"/>
      <c r="BZ34" s="165"/>
      <c r="CB34" s="164"/>
      <c r="CC34" s="166"/>
      <c r="CD34" s="166"/>
      <c r="CG34" s="488"/>
      <c r="CH34" s="494"/>
      <c r="CI34" s="494"/>
      <c r="CJ34" s="495"/>
      <c r="CK34" s="494"/>
      <c r="CL34" s="494"/>
      <c r="CM34" s="165"/>
      <c r="CN34" s="165"/>
      <c r="CP34" s="164"/>
      <c r="CQ34" s="166"/>
      <c r="CR34" s="166"/>
      <c r="CU34" s="488"/>
      <c r="CV34" s="494"/>
      <c r="CW34" s="494"/>
      <c r="CX34" s="495"/>
      <c r="CY34" s="494"/>
      <c r="CZ34" s="494"/>
      <c r="DA34" s="165"/>
      <c r="DB34" s="165"/>
      <c r="DD34" s="164"/>
      <c r="DE34" s="166"/>
      <c r="DF34" s="166"/>
      <c r="DI34" s="488"/>
      <c r="DJ34" s="494"/>
      <c r="DK34" s="494"/>
      <c r="DL34" s="495"/>
      <c r="DM34" s="494"/>
      <c r="DN34" s="494"/>
      <c r="DO34" s="165"/>
      <c r="DP34" s="165"/>
      <c r="DR34" s="164"/>
      <c r="DS34" s="166"/>
      <c r="DT34" s="166"/>
      <c r="DW34" s="488"/>
      <c r="DX34" s="494"/>
      <c r="DY34" s="494"/>
      <c r="DZ34" s="495"/>
      <c r="EA34" s="494"/>
      <c r="EB34" s="494"/>
      <c r="EC34" s="165"/>
      <c r="ED34" s="165"/>
      <c r="EF34" s="164"/>
      <c r="EG34" s="166"/>
      <c r="EH34" s="166"/>
      <c r="EK34" s="488"/>
      <c r="EL34" s="494"/>
      <c r="EM34" s="494"/>
      <c r="EN34" s="495"/>
      <c r="EO34" s="494"/>
      <c r="EP34" s="494"/>
      <c r="EQ34" s="165"/>
      <c r="ER34" s="165"/>
      <c r="ET34" s="164"/>
      <c r="EU34" s="166"/>
      <c r="EV34" s="166"/>
      <c r="EY34" s="488"/>
      <c r="EZ34" s="494"/>
      <c r="FA34" s="494"/>
      <c r="FB34" s="495"/>
      <c r="FC34" s="494"/>
      <c r="FD34" s="494"/>
      <c r="FE34" s="165"/>
      <c r="FF34" s="165"/>
      <c r="FH34" s="164"/>
      <c r="FI34" s="166"/>
      <c r="FJ34" s="166"/>
      <c r="FM34" s="488"/>
      <c r="FN34" s="494"/>
      <c r="FO34" s="494"/>
      <c r="FP34" s="495"/>
      <c r="FQ34" s="494"/>
      <c r="FR34" s="494"/>
      <c r="FS34" s="165"/>
      <c r="FT34" s="165"/>
      <c r="FV34" s="164"/>
      <c r="FW34" s="166"/>
      <c r="FX34" s="166"/>
      <c r="GA34" s="488"/>
      <c r="GB34" s="494"/>
      <c r="GC34" s="494"/>
      <c r="GD34" s="495"/>
      <c r="GE34" s="494"/>
      <c r="GF34" s="494"/>
      <c r="GG34" s="165"/>
      <c r="GH34" s="165"/>
      <c r="GJ34" s="164"/>
      <c r="GK34" s="166"/>
      <c r="GL34" s="166"/>
      <c r="GO34" s="488"/>
      <c r="GP34" s="494"/>
      <c r="GQ34" s="494"/>
      <c r="GR34" s="495"/>
      <c r="GS34" s="494"/>
      <c r="GT34" s="494"/>
      <c r="GU34" s="165"/>
      <c r="GV34" s="165"/>
      <c r="GX34" s="164"/>
      <c r="GY34" s="166"/>
      <c r="GZ34" s="166"/>
      <c r="HC34" s="488"/>
      <c r="HD34" s="494"/>
      <c r="HE34" s="494"/>
      <c r="HF34" s="495"/>
      <c r="HG34" s="494"/>
      <c r="HH34" s="494"/>
      <c r="HI34" s="165"/>
      <c r="HJ34" s="165"/>
      <c r="HL34" s="164"/>
      <c r="HM34" s="166"/>
      <c r="HN34" s="166"/>
      <c r="HQ34" s="488"/>
      <c r="HR34" s="494"/>
      <c r="HS34" s="494"/>
      <c r="HT34" s="495"/>
      <c r="HU34" s="494"/>
      <c r="HV34" s="494"/>
      <c r="HW34" s="165"/>
      <c r="HX34" s="165"/>
      <c r="HZ34" s="164"/>
      <c r="IA34" s="166"/>
      <c r="IB34" s="166"/>
      <c r="IE34" s="488"/>
      <c r="IF34" s="494"/>
      <c r="IG34" s="494"/>
      <c r="IH34" s="495"/>
      <c r="II34" s="494"/>
      <c r="IJ34" s="494"/>
      <c r="IK34" s="165"/>
      <c r="IL34" s="165"/>
      <c r="IN34" s="164"/>
      <c r="IO34" s="166"/>
      <c r="IP34" s="166"/>
      <c r="IS34" s="488"/>
      <c r="IT34" s="494"/>
      <c r="IU34" s="494"/>
      <c r="IV34" s="164"/>
    </row>
    <row r="35" spans="1:256" s="244" customFormat="1" ht="15" customHeight="1">
      <c r="A35" s="211" t="s">
        <v>159</v>
      </c>
      <c r="B35" s="211"/>
      <c r="C35" s="237">
        <v>37937</v>
      </c>
      <c r="D35" s="212"/>
      <c r="E35" s="239" t="s">
        <v>160</v>
      </c>
      <c r="F35" s="238"/>
      <c r="G35" s="240"/>
      <c r="H35" s="241"/>
      <c r="I35" s="241"/>
      <c r="J35" s="241"/>
      <c r="K35" s="241"/>
      <c r="L35" s="241"/>
      <c r="M35" s="241"/>
      <c r="N35" s="473"/>
      <c r="O35" s="473"/>
      <c r="P35" s="310"/>
      <c r="Q35" s="311"/>
      <c r="R35" s="474"/>
      <c r="S35" s="475"/>
      <c r="T35" s="312"/>
      <c r="U35" s="310"/>
      <c r="V35" s="311"/>
      <c r="W35" s="311"/>
      <c r="X35" s="311"/>
      <c r="Y35" s="311"/>
      <c r="Z35" s="311"/>
      <c r="AA35" s="311"/>
      <c r="AB35" s="242"/>
      <c r="AC35" s="489"/>
      <c r="AD35" s="489"/>
      <c r="AE35" s="243"/>
      <c r="AF35" s="242"/>
      <c r="AG35" s="490"/>
      <c r="AH35" s="491"/>
      <c r="AI35" s="243"/>
      <c r="AJ35" s="242"/>
      <c r="AK35" s="242"/>
      <c r="AL35" s="242"/>
      <c r="AM35" s="242"/>
      <c r="AN35" s="242"/>
      <c r="AO35" s="242"/>
      <c r="AP35" s="242"/>
      <c r="AQ35" s="489"/>
      <c r="AR35" s="489"/>
      <c r="AS35" s="243"/>
      <c r="AT35" s="242"/>
      <c r="AU35" s="490"/>
      <c r="AV35" s="491"/>
      <c r="AW35" s="243"/>
      <c r="AX35" s="242"/>
      <c r="AY35" s="242"/>
      <c r="AZ35" s="242"/>
      <c r="BA35" s="242"/>
      <c r="BB35" s="242"/>
      <c r="BC35" s="242"/>
      <c r="BD35" s="242"/>
      <c r="BE35" s="489"/>
      <c r="BF35" s="489"/>
      <c r="BG35" s="243"/>
      <c r="BH35" s="242"/>
      <c r="BI35" s="490"/>
      <c r="BJ35" s="491"/>
      <c r="BK35" s="243"/>
      <c r="BL35" s="242"/>
      <c r="BM35" s="242"/>
      <c r="BN35" s="242"/>
      <c r="BO35" s="242"/>
      <c r="BP35" s="242"/>
      <c r="BQ35" s="242"/>
      <c r="BR35" s="242"/>
      <c r="BS35" s="489"/>
      <c r="BT35" s="489"/>
      <c r="BU35" s="243"/>
      <c r="BV35" s="242"/>
      <c r="BW35" s="490"/>
      <c r="BX35" s="491"/>
      <c r="BY35" s="243"/>
      <c r="BZ35" s="242"/>
      <c r="CA35" s="242"/>
      <c r="CB35" s="242"/>
      <c r="CC35" s="242"/>
      <c r="CD35" s="242"/>
      <c r="CE35" s="242"/>
      <c r="CF35" s="242"/>
      <c r="CG35" s="489"/>
      <c r="CH35" s="489"/>
      <c r="CI35" s="243"/>
      <c r="CJ35" s="242"/>
      <c r="CK35" s="490"/>
      <c r="CL35" s="491"/>
      <c r="CM35" s="243"/>
      <c r="CN35" s="242"/>
      <c r="CO35" s="242"/>
      <c r="CP35" s="242"/>
      <c r="CQ35" s="242"/>
      <c r="CR35" s="242"/>
      <c r="CS35" s="242"/>
      <c r="CT35" s="242"/>
      <c r="CU35" s="489"/>
      <c r="CV35" s="489"/>
      <c r="CW35" s="243"/>
      <c r="CX35" s="242"/>
      <c r="CY35" s="490"/>
      <c r="CZ35" s="491"/>
      <c r="DA35" s="243"/>
      <c r="DB35" s="242"/>
      <c r="DC35" s="242"/>
      <c r="DD35" s="242"/>
      <c r="DE35" s="242"/>
      <c r="DF35" s="242"/>
      <c r="DG35" s="242"/>
      <c r="DH35" s="242"/>
      <c r="DI35" s="489"/>
      <c r="DJ35" s="489"/>
      <c r="DK35" s="243"/>
      <c r="DL35" s="242"/>
      <c r="DM35" s="490"/>
      <c r="DN35" s="491"/>
      <c r="DO35" s="243"/>
      <c r="DP35" s="242"/>
      <c r="DQ35" s="242"/>
      <c r="DR35" s="242"/>
      <c r="DS35" s="242"/>
      <c r="DT35" s="242"/>
      <c r="DU35" s="242"/>
      <c r="DV35" s="242"/>
      <c r="DW35" s="489"/>
      <c r="DX35" s="489"/>
      <c r="DY35" s="243"/>
      <c r="DZ35" s="242"/>
      <c r="EA35" s="490"/>
      <c r="EB35" s="491"/>
      <c r="EC35" s="243"/>
      <c r="ED35" s="242"/>
      <c r="EE35" s="242"/>
      <c r="EF35" s="242"/>
      <c r="EG35" s="242"/>
      <c r="EH35" s="242"/>
      <c r="EI35" s="242"/>
      <c r="EJ35" s="242"/>
      <c r="EK35" s="489"/>
      <c r="EL35" s="489"/>
      <c r="EM35" s="243"/>
      <c r="EN35" s="242"/>
      <c r="EO35" s="490"/>
      <c r="EP35" s="491"/>
      <c r="EQ35" s="243"/>
      <c r="ER35" s="242"/>
      <c r="ES35" s="242"/>
      <c r="ET35" s="242"/>
      <c r="EU35" s="242"/>
      <c r="EV35" s="242"/>
      <c r="EW35" s="242"/>
      <c r="EX35" s="242"/>
      <c r="EY35" s="489"/>
      <c r="EZ35" s="489"/>
      <c r="FA35" s="243"/>
      <c r="FB35" s="242"/>
      <c r="FC35" s="490"/>
      <c r="FD35" s="491"/>
      <c r="FE35" s="243"/>
      <c r="FF35" s="242"/>
      <c r="FG35" s="242"/>
      <c r="FH35" s="242"/>
      <c r="FI35" s="242"/>
      <c r="FJ35" s="242"/>
      <c r="FK35" s="242"/>
      <c r="FL35" s="242"/>
      <c r="FM35" s="489"/>
      <c r="FN35" s="489"/>
      <c r="FO35" s="243"/>
      <c r="FP35" s="242"/>
      <c r="FQ35" s="490"/>
      <c r="FR35" s="491"/>
      <c r="FS35" s="243"/>
      <c r="FT35" s="242"/>
      <c r="FU35" s="242"/>
      <c r="FV35" s="242"/>
      <c r="FW35" s="242"/>
      <c r="FX35" s="242"/>
      <c r="FY35" s="242"/>
      <c r="FZ35" s="242"/>
      <c r="GA35" s="489"/>
      <c r="GB35" s="489"/>
      <c r="GC35" s="243"/>
      <c r="GD35" s="242"/>
      <c r="GE35" s="490"/>
      <c r="GF35" s="491"/>
      <c r="GG35" s="243"/>
      <c r="GH35" s="242"/>
      <c r="GI35" s="242"/>
      <c r="GJ35" s="242"/>
      <c r="GK35" s="242"/>
      <c r="GL35" s="242"/>
      <c r="GM35" s="242"/>
      <c r="GN35" s="242"/>
      <c r="GO35" s="489"/>
      <c r="GP35" s="489"/>
      <c r="GQ35" s="243"/>
      <c r="GR35" s="242"/>
      <c r="GS35" s="490"/>
      <c r="GT35" s="491"/>
      <c r="GU35" s="243"/>
      <c r="GV35" s="242"/>
      <c r="GW35" s="242"/>
      <c r="GX35" s="242"/>
      <c r="GY35" s="242"/>
      <c r="GZ35" s="242"/>
      <c r="HA35" s="242"/>
      <c r="HB35" s="242"/>
      <c r="HC35" s="489"/>
      <c r="HD35" s="489"/>
      <c r="HE35" s="243"/>
      <c r="HF35" s="242"/>
      <c r="HG35" s="490"/>
      <c r="HH35" s="491"/>
      <c r="HI35" s="243"/>
      <c r="HJ35" s="242"/>
      <c r="HK35" s="242"/>
      <c r="HL35" s="242"/>
      <c r="HM35" s="242"/>
      <c r="HN35" s="242"/>
      <c r="HO35" s="242"/>
      <c r="HP35" s="242"/>
      <c r="HQ35" s="489"/>
      <c r="HR35" s="489"/>
      <c r="HS35" s="243"/>
      <c r="HT35" s="242"/>
      <c r="HU35" s="490"/>
      <c r="HV35" s="491"/>
      <c r="HW35" s="243"/>
      <c r="HX35" s="242"/>
      <c r="HY35" s="242"/>
      <c r="HZ35" s="242"/>
      <c r="IA35" s="242"/>
      <c r="IB35" s="242"/>
      <c r="IC35" s="242"/>
      <c r="ID35" s="242"/>
      <c r="IE35" s="489"/>
      <c r="IF35" s="489"/>
      <c r="IG35" s="243"/>
      <c r="IH35" s="242"/>
      <c r="II35" s="490"/>
      <c r="IJ35" s="491"/>
      <c r="IK35" s="243"/>
      <c r="IL35" s="242"/>
      <c r="IM35" s="242"/>
      <c r="IN35" s="242"/>
      <c r="IO35" s="242"/>
      <c r="IP35" s="242"/>
      <c r="IQ35" s="242"/>
      <c r="IR35" s="242"/>
      <c r="IS35" s="489"/>
      <c r="IT35" s="489"/>
      <c r="IU35" s="243"/>
      <c r="IV35" s="242"/>
    </row>
    <row r="36" spans="1:256" ht="15" customHeight="1">
      <c r="A36" s="492" t="s">
        <v>161</v>
      </c>
      <c r="B36" s="492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493"/>
      <c r="O36" s="493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C36" s="488"/>
      <c r="AD36" s="488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Q36" s="488"/>
      <c r="AR36" s="488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E36" s="488"/>
      <c r="BF36" s="488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S36" s="488"/>
      <c r="BT36" s="488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G36" s="488"/>
      <c r="CH36" s="488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U36" s="488"/>
      <c r="CV36" s="488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I36" s="488"/>
      <c r="DJ36" s="488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W36" s="488"/>
      <c r="DX36" s="488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K36" s="488"/>
      <c r="EL36" s="488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Y36" s="488"/>
      <c r="EZ36" s="488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M36" s="488"/>
      <c r="FN36" s="488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GA36" s="488"/>
      <c r="GB36" s="488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O36" s="488"/>
      <c r="GP36" s="488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C36" s="488"/>
      <c r="HD36" s="488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Q36" s="488"/>
      <c r="HR36" s="488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E36" s="488"/>
      <c r="IF36" s="488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S36" s="488"/>
      <c r="IT36" s="488"/>
      <c r="IU36" s="141"/>
      <c r="IV36" s="141"/>
    </row>
    <row r="37" spans="1:256" ht="15" customHeight="1">
      <c r="A37" s="476" t="s">
        <v>254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S37" s="168"/>
      <c r="IT37" s="168"/>
      <c r="IU37" s="168"/>
      <c r="IV37" s="168"/>
    </row>
    <row r="38" spans="1:256" ht="15" customHeight="1">
      <c r="A38" s="476"/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S38" s="168"/>
      <c r="IT38" s="168"/>
      <c r="IU38" s="168"/>
      <c r="IV38" s="168"/>
    </row>
    <row r="39" spans="1:256" ht="15" customHeight="1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E39" s="168"/>
      <c r="IF39" s="168"/>
      <c r="IG39" s="168"/>
      <c r="IH39" s="168"/>
      <c r="II39" s="168"/>
      <c r="IJ39" s="168"/>
      <c r="IK39" s="168"/>
      <c r="IL39" s="168"/>
      <c r="IM39" s="168"/>
      <c r="IN39" s="168"/>
      <c r="IO39" s="168"/>
      <c r="IP39" s="168"/>
      <c r="IQ39" s="168"/>
      <c r="IS39" s="168"/>
      <c r="IT39" s="168"/>
      <c r="IU39" s="168"/>
      <c r="IV39" s="168"/>
    </row>
    <row r="40" spans="1:256" ht="15" customHeight="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298"/>
      <c r="O40" s="298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U40" s="169"/>
      <c r="IV40" s="169"/>
    </row>
    <row r="41" spans="1:255" ht="15" customHeight="1">
      <c r="A41" s="186" t="s">
        <v>162</v>
      </c>
      <c r="B41" s="199"/>
      <c r="C41" s="245"/>
      <c r="D41" s="485" t="s">
        <v>243</v>
      </c>
      <c r="E41" s="486"/>
      <c r="F41" s="487"/>
      <c r="G41" s="175"/>
      <c r="H41" s="175"/>
      <c r="I41" s="175"/>
      <c r="J41" s="175"/>
      <c r="K41" s="175"/>
      <c r="L41" s="175"/>
      <c r="M41" s="175"/>
      <c r="N41" s="265"/>
      <c r="O41" s="302"/>
      <c r="P41" s="299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C41" s="152"/>
      <c r="AD41" s="143"/>
      <c r="AE41" s="139"/>
      <c r="AQ41" s="152"/>
      <c r="AR41" s="143"/>
      <c r="AS41" s="139"/>
      <c r="BE41" s="152"/>
      <c r="BF41" s="143"/>
      <c r="BG41" s="139"/>
      <c r="BS41" s="152"/>
      <c r="BT41" s="143"/>
      <c r="BU41" s="139"/>
      <c r="CG41" s="152"/>
      <c r="CH41" s="143"/>
      <c r="CI41" s="139"/>
      <c r="CU41" s="152"/>
      <c r="CV41" s="143"/>
      <c r="CW41" s="139"/>
      <c r="DI41" s="152"/>
      <c r="DJ41" s="143"/>
      <c r="DK41" s="139"/>
      <c r="DW41" s="152"/>
      <c r="DX41" s="143"/>
      <c r="DY41" s="139"/>
      <c r="EK41" s="152"/>
      <c r="EL41" s="143"/>
      <c r="EM41" s="139"/>
      <c r="EY41" s="152"/>
      <c r="EZ41" s="143"/>
      <c r="FA41" s="139"/>
      <c r="FM41" s="152"/>
      <c r="FN41" s="143"/>
      <c r="FO41" s="139"/>
      <c r="GA41" s="152"/>
      <c r="GB41" s="143"/>
      <c r="GC41" s="139"/>
      <c r="GO41" s="152"/>
      <c r="GP41" s="143"/>
      <c r="GQ41" s="139"/>
      <c r="HC41" s="152"/>
      <c r="HD41" s="143"/>
      <c r="HE41" s="139"/>
      <c r="HQ41" s="152"/>
      <c r="HR41" s="143"/>
      <c r="HS41" s="139"/>
      <c r="IE41" s="152"/>
      <c r="IF41" s="143"/>
      <c r="IG41" s="139"/>
      <c r="IS41" s="152"/>
      <c r="IT41" s="143"/>
      <c r="IU41" s="139"/>
    </row>
    <row r="42" spans="1:255" ht="15" customHeight="1">
      <c r="A42" s="186" t="s">
        <v>175</v>
      </c>
      <c r="B42" s="199"/>
      <c r="C42" s="245"/>
      <c r="D42" s="482"/>
      <c r="E42" s="483"/>
      <c r="F42" s="484"/>
      <c r="G42" s="175"/>
      <c r="H42" s="175"/>
      <c r="I42" s="175"/>
      <c r="J42" s="175"/>
      <c r="K42" s="175"/>
      <c r="L42" s="175"/>
      <c r="M42" s="175"/>
      <c r="N42" s="265"/>
      <c r="O42" s="302"/>
      <c r="P42" s="299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C42" s="152"/>
      <c r="AD42" s="143"/>
      <c r="AE42" s="139"/>
      <c r="AQ42" s="152"/>
      <c r="AR42" s="143"/>
      <c r="AS42" s="139"/>
      <c r="BE42" s="152"/>
      <c r="BF42" s="143"/>
      <c r="BG42" s="139"/>
      <c r="BS42" s="152"/>
      <c r="BT42" s="143"/>
      <c r="BU42" s="139"/>
      <c r="CG42" s="152"/>
      <c r="CH42" s="143"/>
      <c r="CI42" s="139"/>
      <c r="CU42" s="152"/>
      <c r="CV42" s="143"/>
      <c r="CW42" s="139"/>
      <c r="DI42" s="152"/>
      <c r="DJ42" s="143"/>
      <c r="DK42" s="139"/>
      <c r="DW42" s="152"/>
      <c r="DX42" s="143"/>
      <c r="DY42" s="139"/>
      <c r="EK42" s="152"/>
      <c r="EL42" s="143"/>
      <c r="EM42" s="139"/>
      <c r="EY42" s="152"/>
      <c r="EZ42" s="143"/>
      <c r="FA42" s="139"/>
      <c r="FM42" s="152"/>
      <c r="FN42" s="143"/>
      <c r="FO42" s="139"/>
      <c r="GA42" s="152"/>
      <c r="GB42" s="143"/>
      <c r="GC42" s="139"/>
      <c r="GO42" s="152"/>
      <c r="GP42" s="143"/>
      <c r="GQ42" s="139"/>
      <c r="HC42" s="152"/>
      <c r="HD42" s="143"/>
      <c r="HE42" s="139"/>
      <c r="HQ42" s="152"/>
      <c r="HR42" s="143"/>
      <c r="HS42" s="139"/>
      <c r="IE42" s="152"/>
      <c r="IF42" s="143"/>
      <c r="IG42" s="139"/>
      <c r="IS42" s="152"/>
      <c r="IT42" s="143"/>
      <c r="IU42" s="139"/>
    </row>
    <row r="43" spans="1:27" ht="15.75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</row>
    <row r="44" spans="1:27" ht="15.75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</row>
    <row r="45" spans="1:27" ht="15.75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</row>
    <row r="46" spans="1:27" ht="15.75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</row>
    <row r="47" spans="1:27" ht="15.75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</row>
    <row r="48" spans="1:27" ht="15.75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</row>
    <row r="49" spans="1:27" ht="15.75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</row>
    <row r="50" spans="1:13" ht="15.75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</row>
    <row r="51" spans="1:13" ht="15.75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</row>
    <row r="52" spans="1:13" ht="15.75">
      <c r="A52" s="294"/>
      <c r="B52" s="294"/>
      <c r="C52" s="294"/>
      <c r="D52" s="294"/>
      <c r="E52" s="294"/>
      <c r="F52" s="137"/>
      <c r="G52" s="294"/>
      <c r="H52" s="294"/>
      <c r="I52" s="294"/>
      <c r="J52" s="294"/>
      <c r="K52" s="294"/>
      <c r="L52" s="294"/>
      <c r="M52" s="294"/>
    </row>
    <row r="53" spans="1:13" ht="15.75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</row>
    <row r="54" spans="1:13" ht="15.75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</row>
    <row r="55" spans="1:13" ht="15.75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1:13" ht="15.75">
      <c r="A56" s="294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</row>
    <row r="57" spans="1:13" ht="15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1:13" ht="15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</row>
    <row r="59" spans="1:13" ht="15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</row>
    <row r="60" spans="1:13" ht="15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</row>
    <row r="61" spans="1:13" ht="15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</row>
    <row r="62" spans="1:13" ht="15.75">
      <c r="A62" s="294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</row>
    <row r="63" spans="1:13" ht="15.75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</row>
    <row r="64" spans="1:13" ht="15.75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</row>
    <row r="65" spans="1:13" ht="15.75">
      <c r="A65" s="294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</row>
    <row r="66" spans="1:13" ht="15.75">
      <c r="A66" s="29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</row>
    <row r="67" spans="1:13" ht="15.75">
      <c r="A67" s="294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</row>
    <row r="68" spans="1:13" ht="15.75">
      <c r="A68" s="294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</row>
    <row r="69" spans="1:13" ht="15.75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 ht="15.75">
      <c r="A70" s="294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</row>
    <row r="71" spans="1:13" ht="15.75">
      <c r="A71" s="294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</row>
    <row r="72" spans="1:13" ht="15.75">
      <c r="A72" s="294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</row>
    <row r="73" spans="1:13" ht="15.75">
      <c r="A73" s="294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</row>
    <row r="74" spans="1:13" ht="15.75">
      <c r="A74" s="294"/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</row>
    <row r="75" spans="1:13" ht="15.75">
      <c r="A75" s="294"/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</row>
    <row r="76" spans="1:13" ht="15.75">
      <c r="A76" s="294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</row>
    <row r="77" spans="1:13" ht="15.75">
      <c r="A77" s="294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</row>
    <row r="78" spans="1:13" ht="15.75">
      <c r="A78" s="294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</row>
    <row r="79" spans="1:13" ht="15.75">
      <c r="A79" s="294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</row>
    <row r="80" spans="1:13" ht="15.75">
      <c r="A80" s="294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</row>
    <row r="81" spans="1:13" ht="15.75">
      <c r="A81" s="294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</row>
    <row r="82" spans="1:13" ht="15.75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3" ht="15.75">
      <c r="A83" s="294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</row>
    <row r="84" spans="1:13" ht="15.75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</row>
    <row r="85" spans="1:13" ht="15.75">
      <c r="A85" s="294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</row>
    <row r="86" spans="1:13" ht="15.75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</row>
    <row r="87" spans="1:13" ht="15.75">
      <c r="A87" s="294"/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</row>
    <row r="88" spans="1:13" ht="15.75">
      <c r="A88" s="294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</row>
    <row r="89" spans="1:13" ht="15.75">
      <c r="A89" s="294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</row>
    <row r="90" spans="1:13" ht="15.75">
      <c r="A90" s="294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</row>
    <row r="91" spans="1:13" ht="15.75">
      <c r="A91" s="294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</row>
    <row r="92" spans="1:13" ht="15.75">
      <c r="A92" s="294"/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</row>
    <row r="93" spans="1:13" ht="15.75">
      <c r="A93" s="294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</row>
    <row r="94" spans="1:13" ht="15.75">
      <c r="A94" s="294"/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</row>
    <row r="95" spans="1:13" ht="15.75">
      <c r="A95" s="294"/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</row>
    <row r="96" spans="1:13" ht="15.75">
      <c r="A96" s="294"/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</row>
    <row r="97" spans="1:13" ht="15.75">
      <c r="A97" s="294"/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</row>
    <row r="98" spans="1:13" ht="15.75">
      <c r="A98" s="294"/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</row>
    <row r="99" spans="1:13" ht="15.75">
      <c r="A99" s="294"/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</row>
    <row r="100" spans="1:13" ht="15.75">
      <c r="A100" s="294"/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</row>
    <row r="101" spans="1:13" ht="15.75">
      <c r="A101" s="294"/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</row>
    <row r="102" spans="1:13" ht="15.75">
      <c r="A102" s="294"/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</row>
    <row r="103" spans="1:13" ht="15.75">
      <c r="A103" s="294"/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</row>
    <row r="104" spans="1:13" ht="15.75">
      <c r="A104" s="294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</row>
    <row r="105" spans="1:13" ht="15.75">
      <c r="A105" s="294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</row>
    <row r="106" spans="1:13" ht="15.75">
      <c r="A106" s="294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</row>
    <row r="107" spans="1:13" ht="15.75">
      <c r="A107" s="294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</row>
    <row r="108" spans="1:13" ht="15.75">
      <c r="A108" s="294"/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</row>
    <row r="109" spans="1:13" ht="15.75">
      <c r="A109" s="294"/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</row>
    <row r="110" spans="1:13" ht="15.75">
      <c r="A110" s="294"/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</row>
    <row r="111" spans="1:13" ht="15.75">
      <c r="A111" s="294"/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</row>
    <row r="112" spans="1:13" ht="15.75">
      <c r="A112" s="294"/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</row>
    <row r="113" spans="1:13" ht="15.7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</row>
    <row r="114" spans="1:13" ht="15.75">
      <c r="A114" s="294"/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</row>
    <row r="115" spans="1:13" ht="15.75">
      <c r="A115" s="294"/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</row>
    <row r="116" spans="1:13" ht="15.75">
      <c r="A116" s="294"/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</row>
    <row r="117" spans="1:13" ht="15.75">
      <c r="A117" s="294"/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</row>
    <row r="118" spans="1:13" ht="15.75">
      <c r="A118" s="294"/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</row>
    <row r="119" spans="1:13" ht="15.75">
      <c r="A119" s="294"/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</row>
    <row r="120" spans="1:13" ht="15.75">
      <c r="A120" s="294"/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</row>
    <row r="121" spans="1:13" ht="15.75">
      <c r="A121" s="294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</row>
    <row r="122" spans="1:13" ht="15.75">
      <c r="A122" s="294"/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</row>
    <row r="123" spans="1:13" ht="15.75">
      <c r="A123" s="294"/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</row>
    <row r="124" spans="1:13" ht="15.75">
      <c r="A124" s="294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</row>
    <row r="125" spans="1:13" ht="15.75">
      <c r="A125" s="294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</row>
    <row r="126" spans="1:13" ht="15.75">
      <c r="A126" s="294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</row>
    <row r="127" spans="1:13" ht="15.75">
      <c r="A127" s="294"/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</row>
    <row r="128" spans="1:13" ht="15.75">
      <c r="A128" s="294"/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</row>
    <row r="129" spans="1:13" ht="15.75">
      <c r="A129" s="294"/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</row>
    <row r="130" spans="1:13" ht="15.75">
      <c r="A130" s="294"/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</row>
    <row r="131" spans="1:13" ht="15.75">
      <c r="A131" s="294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</row>
    <row r="132" spans="1:13" ht="15.75">
      <c r="A132" s="294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</row>
    <row r="133" spans="1:13" ht="15.75">
      <c r="A133" s="294"/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</row>
    <row r="134" spans="1:13" ht="15.75">
      <c r="A134" s="294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</row>
    <row r="135" spans="1:13" ht="15.75">
      <c r="A135" s="294"/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</row>
    <row r="136" spans="1:13" ht="15.75">
      <c r="A136" s="294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</row>
    <row r="137" spans="1:13" ht="15.75">
      <c r="A137" s="294"/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</row>
    <row r="138" spans="1:13" ht="15.75">
      <c r="A138" s="294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</row>
    <row r="139" spans="1:13" ht="15.75">
      <c r="A139" s="294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</row>
    <row r="140" spans="1:13" ht="15.75">
      <c r="A140" s="294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</row>
    <row r="141" spans="1:13" ht="15.75">
      <c r="A141" s="294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</row>
    <row r="142" spans="1:13" ht="15.75">
      <c r="A142" s="294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</row>
    <row r="143" spans="1:13" ht="15.75">
      <c r="A143" s="294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</row>
    <row r="144" spans="1:13" ht="15.75">
      <c r="A144" s="294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</row>
    <row r="145" spans="1:13" ht="15.75">
      <c r="A145" s="294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</row>
    <row r="146" spans="1:13" ht="15.75">
      <c r="A146" s="294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</row>
    <row r="147" spans="1:13" ht="15.75">
      <c r="A147" s="294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</row>
    <row r="148" spans="1:13" ht="15.75">
      <c r="A148" s="294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</row>
    <row r="149" spans="1:13" ht="15.75">
      <c r="A149" s="294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</row>
    <row r="150" spans="1:13" ht="15.75">
      <c r="A150" s="294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</row>
    <row r="151" spans="1:13" ht="15.75">
      <c r="A151" s="294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</row>
    <row r="152" spans="1:13" ht="15.75">
      <c r="A152" s="294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</row>
    <row r="153" spans="1:13" ht="15.75">
      <c r="A153" s="294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</row>
    <row r="154" spans="1:13" ht="15.75">
      <c r="A154" s="294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</row>
    <row r="155" spans="1:13" ht="15.75">
      <c r="A155" s="294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</row>
    <row r="156" spans="1:13" ht="15.75">
      <c r="A156" s="294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</row>
    <row r="157" spans="1:13" ht="15.75">
      <c r="A157" s="294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</row>
    <row r="158" spans="1:13" ht="15.75">
      <c r="A158" s="294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</row>
    <row r="159" spans="1:13" ht="15.75">
      <c r="A159" s="294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</row>
    <row r="160" spans="1:13" ht="15.75">
      <c r="A160" s="294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</row>
    <row r="161" spans="1:13" ht="15.75">
      <c r="A161" s="294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</row>
    <row r="162" spans="1:13" ht="15.75">
      <c r="A162" s="294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</row>
    <row r="163" spans="1:13" ht="15.75">
      <c r="A163" s="294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</row>
    <row r="164" spans="1:13" ht="15.75">
      <c r="A164" s="294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</row>
    <row r="165" spans="1:13" ht="15.75">
      <c r="A165" s="294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</row>
    <row r="166" spans="1:13" ht="15.75">
      <c r="A166" s="294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</row>
    <row r="167" spans="1:13" ht="15.75">
      <c r="A167" s="294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</row>
    <row r="168" spans="1:13" ht="15.75">
      <c r="A168" s="294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</row>
    <row r="169" spans="1:13" ht="15.75">
      <c r="A169" s="294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</row>
    <row r="170" spans="1:13" ht="15.75">
      <c r="A170" s="294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</row>
    <row r="171" spans="1:13" ht="15.75">
      <c r="A171" s="294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</row>
    <row r="172" spans="1:13" ht="15.75">
      <c r="A172" s="294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</row>
    <row r="173" spans="1:13" ht="15.75">
      <c r="A173" s="294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</row>
    <row r="174" spans="1:13" ht="15.75">
      <c r="A174" s="294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</row>
    <row r="175" spans="1:13" ht="15.75">
      <c r="A175" s="294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</row>
    <row r="176" spans="1:13" ht="15.75">
      <c r="A176" s="294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</row>
    <row r="177" spans="1:13" ht="15.75">
      <c r="A177" s="294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</row>
    <row r="178" spans="1:13" ht="15.75">
      <c r="A178" s="294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</row>
    <row r="179" spans="1:13" ht="15.75">
      <c r="A179" s="294"/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</row>
    <row r="180" spans="1:13" ht="15.75">
      <c r="A180" s="294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</row>
    <row r="181" spans="1:13" ht="15.75">
      <c r="A181" s="294"/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</row>
    <row r="182" spans="1:13" ht="15.75">
      <c r="A182" s="294"/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</row>
    <row r="183" spans="1:13" ht="15.75">
      <c r="A183" s="294"/>
      <c r="B183" s="294"/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</row>
    <row r="184" spans="1:13" ht="15.75">
      <c r="A184" s="294"/>
      <c r="B184" s="294"/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</row>
    <row r="185" spans="1:13" ht="15.75">
      <c r="A185" s="294"/>
      <c r="B185" s="294"/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</row>
    <row r="186" spans="1:13" ht="15.75">
      <c r="A186" s="294"/>
      <c r="B186" s="294"/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</row>
    <row r="187" spans="1:13" ht="15.75">
      <c r="A187" s="294"/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</row>
    <row r="188" spans="1:13" ht="15.75">
      <c r="A188" s="294"/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</row>
    <row r="189" spans="1:13" ht="15.75">
      <c r="A189" s="294"/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</row>
    <row r="190" spans="1:13" ht="15.75">
      <c r="A190" s="294"/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</row>
    <row r="191" spans="1:13" ht="15.75">
      <c r="A191" s="294"/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</row>
    <row r="192" spans="1:13" ht="15.75">
      <c r="A192" s="294"/>
      <c r="B192" s="294"/>
      <c r="C192" s="294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</row>
    <row r="193" spans="1:13" ht="15.75">
      <c r="A193" s="294"/>
      <c r="B193" s="294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</row>
    <row r="194" spans="1:13" ht="15.75">
      <c r="A194" s="294"/>
      <c r="B194" s="294"/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</row>
    <row r="195" spans="1:13" ht="15.75">
      <c r="A195" s="294"/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</row>
    <row r="196" spans="1:13" ht="15.75">
      <c r="A196" s="294"/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</row>
    <row r="197" spans="1:13" ht="15.75">
      <c r="A197" s="294"/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</row>
    <row r="198" spans="1:13" ht="15.75">
      <c r="A198" s="294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</row>
    <row r="199" spans="1:13" ht="15.75">
      <c r="A199" s="294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</row>
    <row r="200" spans="1:13" ht="15.75">
      <c r="A200" s="294"/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</row>
    <row r="201" spans="1:13" ht="15.75">
      <c r="A201" s="294"/>
      <c r="B201" s="294"/>
      <c r="C201" s="294"/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</row>
    <row r="202" spans="1:13" ht="15.75">
      <c r="A202" s="294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</row>
    <row r="203" spans="1:13" ht="15.75">
      <c r="A203" s="294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</row>
    <row r="204" spans="1:13" ht="15.75">
      <c r="A204" s="294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</row>
    <row r="205" spans="1:13" ht="15.75">
      <c r="A205" s="294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</row>
    <row r="206" spans="1:13" ht="15.75">
      <c r="A206" s="294"/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</row>
    <row r="207" spans="1:13" ht="15.75">
      <c r="A207" s="294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</row>
    <row r="208" spans="1:13" ht="15.75">
      <c r="A208" s="294"/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</row>
    <row r="209" spans="1:13" ht="15.75">
      <c r="A209" s="294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</row>
    <row r="210" spans="1:13" ht="15.75">
      <c r="A210" s="294"/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</row>
    <row r="211" spans="1:13" ht="15.75">
      <c r="A211" s="294"/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</row>
    <row r="212" spans="1:13" ht="15.75">
      <c r="A212" s="294"/>
      <c r="B212" s="294"/>
      <c r="C212" s="294"/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</row>
    <row r="213" spans="1:13" ht="15.75">
      <c r="A213" s="294"/>
      <c r="B213" s="294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</row>
    <row r="214" spans="1:13" ht="15.75">
      <c r="A214" s="294"/>
      <c r="B214" s="294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</row>
    <row r="215" spans="1:13" ht="15.75">
      <c r="A215" s="294"/>
      <c r="B215" s="294"/>
      <c r="C215" s="294"/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</row>
    <row r="216" spans="1:13" ht="15.75">
      <c r="A216" s="294"/>
      <c r="B216" s="294"/>
      <c r="C216" s="294"/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</row>
    <row r="217" spans="1:13" ht="15.75">
      <c r="A217" s="294"/>
      <c r="B217" s="294"/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</row>
    <row r="218" spans="1:13" ht="15.75">
      <c r="A218" s="294"/>
      <c r="B218" s="294"/>
      <c r="C218" s="294"/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</row>
    <row r="219" spans="1:13" ht="15.75">
      <c r="A219" s="294"/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</row>
    <row r="220" spans="1:13" ht="15.75">
      <c r="A220" s="294"/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</row>
    <row r="221" spans="1:13" ht="15.75">
      <c r="A221" s="294"/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</row>
    <row r="222" spans="1:13" ht="15.75">
      <c r="A222" s="294"/>
      <c r="B222" s="294"/>
      <c r="C222" s="294"/>
      <c r="D222" s="294"/>
      <c r="E222" s="294"/>
      <c r="F222" s="294"/>
      <c r="G222" s="294"/>
      <c r="H222" s="294"/>
      <c r="I222" s="294"/>
      <c r="J222" s="294"/>
      <c r="K222" s="294"/>
      <c r="L222" s="294"/>
      <c r="M222" s="294"/>
    </row>
    <row r="223" spans="1:13" ht="15.75">
      <c r="A223" s="294"/>
      <c r="B223" s="294"/>
      <c r="C223" s="294"/>
      <c r="D223" s="294"/>
      <c r="E223" s="294"/>
      <c r="F223" s="294"/>
      <c r="G223" s="294"/>
      <c r="H223" s="294"/>
      <c r="I223" s="294"/>
      <c r="J223" s="294"/>
      <c r="K223" s="294"/>
      <c r="L223" s="294"/>
      <c r="M223" s="294"/>
    </row>
    <row r="224" spans="1:13" ht="15.75">
      <c r="A224" s="294"/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</row>
    <row r="225" spans="1:13" ht="15.75">
      <c r="A225" s="294"/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</row>
    <row r="226" spans="1:13" ht="15.75">
      <c r="A226" s="294"/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</row>
    <row r="227" spans="1:13" ht="15.75">
      <c r="A227" s="294"/>
      <c r="B227" s="294"/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</row>
    <row r="228" spans="1:13" ht="15.75">
      <c r="A228" s="294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5.75">
      <c r="A229" s="294"/>
      <c r="B229" s="294"/>
      <c r="C229" s="294"/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</row>
    <row r="230" spans="1:13" ht="15.75">
      <c r="A230" s="294"/>
      <c r="B230" s="294"/>
      <c r="C230" s="294"/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</row>
    <row r="231" spans="1:13" ht="15.75">
      <c r="A231" s="294"/>
      <c r="B231" s="294"/>
      <c r="C231" s="294"/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</row>
    <row r="232" spans="1:13" ht="15.75">
      <c r="A232" s="294"/>
      <c r="B232" s="294"/>
      <c r="C232" s="294"/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</row>
    <row r="233" spans="1:13" ht="15.75">
      <c r="A233" s="294"/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</row>
    <row r="234" spans="1:13" ht="15.75">
      <c r="A234" s="294"/>
      <c r="B234" s="294"/>
      <c r="C234" s="294"/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</row>
    <row r="235" spans="1:13" ht="15.75">
      <c r="A235" s="294"/>
      <c r="B235" s="294"/>
      <c r="C235" s="294"/>
      <c r="D235" s="294"/>
      <c r="E235" s="294"/>
      <c r="F235" s="294"/>
      <c r="G235" s="294"/>
      <c r="H235" s="294"/>
      <c r="I235" s="294"/>
      <c r="J235" s="294"/>
      <c r="K235" s="294"/>
      <c r="L235" s="294"/>
      <c r="M235" s="294"/>
    </row>
    <row r="236" spans="1:13" ht="15.75">
      <c r="A236" s="294"/>
      <c r="B236" s="294"/>
      <c r="C236" s="294"/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</row>
    <row r="237" spans="1:13" ht="15.75">
      <c r="A237" s="294"/>
      <c r="B237" s="294"/>
      <c r="C237" s="294"/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</row>
    <row r="238" spans="1:13" ht="15.75">
      <c r="A238" s="294"/>
      <c r="B238" s="294"/>
      <c r="C238" s="294"/>
      <c r="D238" s="294"/>
      <c r="E238" s="294"/>
      <c r="F238" s="294"/>
      <c r="G238" s="294"/>
      <c r="H238" s="294"/>
      <c r="I238" s="294"/>
      <c r="J238" s="294"/>
      <c r="K238" s="294"/>
      <c r="L238" s="294"/>
      <c r="M238" s="294"/>
    </row>
    <row r="239" spans="1:13" ht="15.75">
      <c r="A239" s="294"/>
      <c r="B239" s="294"/>
      <c r="C239" s="294"/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</row>
    <row r="240" spans="1:13" ht="15.75">
      <c r="A240" s="294"/>
      <c r="B240" s="294"/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</row>
    <row r="241" spans="1:13" ht="15.75">
      <c r="A241" s="294"/>
      <c r="B241" s="294"/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</row>
    <row r="242" spans="1:13" ht="15.75">
      <c r="A242" s="294"/>
      <c r="B242" s="294"/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</row>
    <row r="243" spans="1:13" ht="15.75">
      <c r="A243" s="294"/>
      <c r="B243" s="294"/>
      <c r="C243" s="294"/>
      <c r="D243" s="294"/>
      <c r="E243" s="294"/>
      <c r="F243" s="294"/>
      <c r="G243" s="294"/>
      <c r="H243" s="294"/>
      <c r="I243" s="294"/>
      <c r="J243" s="294"/>
      <c r="K243" s="294"/>
      <c r="L243" s="294"/>
      <c r="M243" s="294"/>
    </row>
    <row r="244" spans="1:13" ht="15.75">
      <c r="A244" s="294"/>
      <c r="B244" s="294"/>
      <c r="C244" s="294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</row>
    <row r="245" spans="1:13" ht="15.75">
      <c r="A245" s="294"/>
      <c r="B245" s="294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</row>
    <row r="246" spans="1:13" ht="15.75">
      <c r="A246" s="294"/>
      <c r="B246" s="294"/>
      <c r="C246" s="294"/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</row>
    <row r="247" spans="1:13" ht="15.75">
      <c r="A247" s="294"/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</row>
    <row r="248" spans="1:13" ht="15.75">
      <c r="A248" s="294"/>
      <c r="B248" s="29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</row>
    <row r="249" spans="1:13" ht="15.75">
      <c r="A249" s="294"/>
      <c r="B249" s="29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</row>
    <row r="250" spans="1:13" ht="15.75">
      <c r="A250" s="294"/>
      <c r="B250" s="294"/>
      <c r="C250" s="294"/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</row>
    <row r="251" spans="1:13" ht="15.75">
      <c r="A251" s="294"/>
      <c r="B251" s="294"/>
      <c r="C251" s="294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</row>
    <row r="252" spans="1:13" ht="15.75">
      <c r="A252" s="294"/>
      <c r="B252" s="294"/>
      <c r="C252" s="294"/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</row>
    <row r="253" spans="1:13" ht="15.75">
      <c r="A253" s="294"/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</row>
    <row r="254" spans="1:13" ht="15.75">
      <c r="A254" s="294"/>
      <c r="B254" s="294"/>
      <c r="C254" s="294"/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</row>
    <row r="255" spans="1:13" ht="15.75">
      <c r="A255" s="294"/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</row>
    <row r="256" spans="1:13" ht="15.75">
      <c r="A256" s="294"/>
      <c r="B256" s="294"/>
      <c r="C256" s="294"/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</row>
    <row r="257" spans="1:13" ht="15.75">
      <c r="A257" s="294"/>
      <c r="B257" s="294"/>
      <c r="C257" s="294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</row>
    <row r="258" spans="1:13" ht="15.75">
      <c r="A258" s="294"/>
      <c r="B258" s="294"/>
      <c r="C258" s="294"/>
      <c r="D258" s="294"/>
      <c r="E258" s="294"/>
      <c r="F258" s="294"/>
      <c r="G258" s="294"/>
      <c r="H258" s="294"/>
      <c r="I258" s="294"/>
      <c r="J258" s="294"/>
      <c r="K258" s="294"/>
      <c r="L258" s="294"/>
      <c r="M258" s="294"/>
    </row>
    <row r="259" spans="1:13" ht="15.75">
      <c r="A259" s="294"/>
      <c r="B259" s="294"/>
      <c r="C259" s="294"/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</row>
    <row r="260" spans="1:13" ht="15.75">
      <c r="A260" s="294"/>
      <c r="B260" s="294"/>
      <c r="C260" s="294"/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</row>
    <row r="261" spans="1:13" ht="15.75">
      <c r="A261" s="294"/>
      <c r="B261" s="294"/>
      <c r="C261" s="294"/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</row>
    <row r="262" spans="1:13" ht="15.75">
      <c r="A262" s="294"/>
      <c r="B262" s="294"/>
      <c r="C262" s="294"/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</row>
    <row r="263" spans="1:13" ht="15.75">
      <c r="A263" s="294"/>
      <c r="B263" s="294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</row>
    <row r="264" spans="1:13" ht="15.75">
      <c r="A264" s="294"/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</row>
    <row r="265" spans="1:13" ht="15.75">
      <c r="A265" s="294"/>
      <c r="B265" s="294"/>
      <c r="C265" s="294"/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</row>
    <row r="266" spans="1:13" ht="15.75">
      <c r="A266" s="294"/>
      <c r="B266" s="294"/>
      <c r="C266" s="294"/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</row>
    <row r="267" spans="1:13" ht="15.75">
      <c r="A267" s="294"/>
      <c r="B267" s="294"/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</row>
    <row r="268" spans="1:13" ht="15.75">
      <c r="A268" s="294"/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</row>
    <row r="269" spans="1:13" ht="15.75">
      <c r="A269" s="294"/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</row>
    <row r="270" spans="1:13" ht="15.75">
      <c r="A270" s="294"/>
      <c r="B270" s="294"/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</row>
    <row r="271" spans="1:13" ht="15.75">
      <c r="A271" s="294"/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</row>
    <row r="272" spans="1:13" ht="15.75">
      <c r="A272" s="294"/>
      <c r="B272" s="294"/>
      <c r="C272" s="294"/>
      <c r="D272" s="294"/>
      <c r="E272" s="294"/>
      <c r="F272" s="294"/>
      <c r="G272" s="294"/>
      <c r="H272" s="294"/>
      <c r="I272" s="294"/>
      <c r="J272" s="294"/>
      <c r="K272" s="294"/>
      <c r="L272" s="294"/>
      <c r="M272" s="294"/>
    </row>
    <row r="273" spans="1:13" ht="15.75">
      <c r="A273" s="294"/>
      <c r="B273" s="294"/>
      <c r="C273" s="294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</row>
    <row r="274" spans="1:13" ht="15.75">
      <c r="A274" s="294"/>
      <c r="B274" s="294"/>
      <c r="C274" s="294"/>
      <c r="D274" s="294"/>
      <c r="E274" s="294"/>
      <c r="F274" s="294"/>
      <c r="G274" s="294"/>
      <c r="H274" s="294"/>
      <c r="I274" s="294"/>
      <c r="J274" s="294"/>
      <c r="K274" s="294"/>
      <c r="L274" s="294"/>
      <c r="M274" s="294"/>
    </row>
    <row r="275" spans="1:13" ht="15.75">
      <c r="A275" s="294"/>
      <c r="B275" s="294"/>
      <c r="C275" s="294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</row>
    <row r="276" spans="1:13" ht="15.75">
      <c r="A276" s="294"/>
      <c r="B276" s="294"/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</row>
    <row r="277" spans="1:13" ht="15.75">
      <c r="A277" s="294"/>
      <c r="B277" s="294"/>
      <c r="C277" s="294"/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</row>
    <row r="278" spans="1:13" ht="15.75">
      <c r="A278" s="294"/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</row>
    <row r="279" spans="1:13" ht="15.75">
      <c r="A279" s="294"/>
      <c r="B279" s="294"/>
      <c r="C279" s="294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</row>
    <row r="280" spans="1:13" ht="15.75">
      <c r="A280" s="294"/>
      <c r="B280" s="294"/>
      <c r="C280" s="294"/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</row>
    <row r="281" spans="1:13" ht="15.75">
      <c r="A281" s="294"/>
      <c r="B281" s="294"/>
      <c r="C281" s="294"/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</row>
    <row r="282" spans="1:13" ht="15.75">
      <c r="A282" s="294"/>
      <c r="B282" s="294"/>
      <c r="C282" s="294"/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</row>
    <row r="283" spans="1:13" ht="15.75">
      <c r="A283" s="294"/>
      <c r="B283" s="294"/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</row>
    <row r="284" spans="1:13" ht="15.75">
      <c r="A284" s="294"/>
      <c r="B284" s="294"/>
      <c r="C284" s="294"/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</row>
    <row r="285" spans="1:13" ht="15.75">
      <c r="A285" s="294"/>
      <c r="B285" s="294"/>
      <c r="C285" s="294"/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</row>
    <row r="286" spans="1:13" ht="15.75">
      <c r="A286" s="294"/>
      <c r="B286" s="294"/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</row>
    <row r="287" spans="1:13" ht="15.75">
      <c r="A287" s="294"/>
      <c r="B287" s="294"/>
      <c r="C287" s="294"/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</row>
    <row r="288" spans="1:13" ht="15.75">
      <c r="A288" s="294"/>
      <c r="B288" s="294"/>
      <c r="C288" s="294"/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</row>
    <row r="289" spans="1:13" ht="15.75">
      <c r="A289" s="294"/>
      <c r="B289" s="294"/>
      <c r="C289" s="294"/>
      <c r="D289" s="294"/>
      <c r="E289" s="294"/>
      <c r="F289" s="294"/>
      <c r="G289" s="294"/>
      <c r="H289" s="294"/>
      <c r="I289" s="294"/>
      <c r="J289" s="294"/>
      <c r="K289" s="294"/>
      <c r="L289" s="294"/>
      <c r="M289" s="294"/>
    </row>
    <row r="290" spans="1:13" ht="15.75">
      <c r="A290" s="294"/>
      <c r="B290" s="294"/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</row>
    <row r="291" spans="1:13" ht="15.75">
      <c r="A291" s="294"/>
      <c r="B291" s="294"/>
      <c r="C291" s="294"/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</row>
    <row r="292" spans="1:13" ht="15.75">
      <c r="A292" s="294"/>
      <c r="B292" s="294"/>
      <c r="C292" s="294"/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</row>
    <row r="293" spans="1:13" ht="15.75">
      <c r="A293" s="294"/>
      <c r="B293" s="294"/>
      <c r="C293" s="294"/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</row>
    <row r="294" spans="1:13" ht="15.75">
      <c r="A294" s="294"/>
      <c r="B294" s="294"/>
      <c r="C294" s="294"/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</row>
    <row r="295" spans="1:13" ht="15.75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</row>
    <row r="296" spans="1:13" ht="15.75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</row>
    <row r="297" spans="1:13" ht="15.75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</row>
    <row r="298" spans="1:13" ht="15.75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</row>
    <row r="299" spans="1:13" ht="15.75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</row>
    <row r="300" spans="1:13" ht="15.75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</row>
    <row r="301" spans="1:13" ht="15.75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</row>
    <row r="302" spans="1:13" ht="15.75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</row>
    <row r="303" spans="1:13" ht="15.75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</row>
    <row r="304" spans="1:13" ht="15.75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</row>
    <row r="305" spans="1:13" ht="15.75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</row>
    <row r="306" spans="1:13" ht="15.75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</row>
    <row r="307" spans="1:13" ht="15.75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</row>
    <row r="308" spans="1:13" ht="15.75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</row>
    <row r="309" spans="1:13" ht="15.75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</row>
    <row r="310" spans="1:13" ht="15.75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</row>
    <row r="311" spans="1:13" ht="15.75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</row>
    <row r="312" spans="1:13" ht="15.75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</row>
    <row r="313" spans="1:13" ht="15.75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</row>
    <row r="314" spans="1:13" ht="15.75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</row>
    <row r="315" spans="1:13" ht="15.75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</row>
    <row r="316" spans="1:13" ht="15.75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</row>
    <row r="317" spans="1:13" ht="15.75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</row>
    <row r="318" spans="1:13" ht="15.75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</row>
    <row r="319" spans="1:13" ht="15.75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</row>
    <row r="320" spans="1:13" ht="15.75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</row>
    <row r="321" spans="1:13" ht="15.75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</row>
    <row r="322" spans="1:13" ht="15.75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</row>
    <row r="323" spans="1:13" ht="15.75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</row>
    <row r="324" spans="1:13" ht="15.75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</row>
    <row r="325" spans="1:13" ht="15.75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</row>
    <row r="326" spans="1:13" ht="15.75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</row>
    <row r="327" spans="1:13" ht="15.75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</row>
    <row r="328" spans="1:13" ht="15.75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</row>
    <row r="329" spans="1:13" ht="15.75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</row>
    <row r="330" spans="1:13" ht="15.75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</row>
    <row r="331" spans="1:13" ht="15.75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</row>
    <row r="332" spans="1:13" ht="15.75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</row>
    <row r="333" spans="1:13" ht="15.75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</row>
    <row r="334" spans="1:13" ht="15.75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</row>
    <row r="335" spans="1:13" ht="15.75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</row>
    <row r="336" spans="1:13" ht="15.75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</row>
    <row r="337" spans="1:13" ht="15.75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</row>
    <row r="338" spans="1:13" ht="15.75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</row>
    <row r="339" spans="1:13" ht="15.75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</row>
    <row r="340" spans="1:13" ht="15.75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</row>
    <row r="341" spans="1:13" ht="15.75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</row>
    <row r="342" spans="1:13" ht="15.75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</row>
    <row r="343" spans="1:13" ht="15.75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</row>
    <row r="344" spans="1:13" ht="15.75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</row>
    <row r="345" spans="1:13" ht="15.75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</row>
    <row r="346" spans="1:13" ht="15.75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</row>
    <row r="347" spans="1:13" ht="15.75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</row>
    <row r="348" spans="1:13" ht="15.75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</row>
    <row r="349" spans="1:13" ht="15.75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</row>
    <row r="350" spans="1:13" ht="15.75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</row>
    <row r="351" spans="1:13" ht="15.75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</row>
    <row r="352" spans="1:13" ht="15.75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</row>
    <row r="353" spans="1:13" ht="15.75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</row>
    <row r="354" spans="1:13" ht="15.75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</row>
    <row r="355" spans="1:13" ht="15.75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</row>
    <row r="356" spans="1:13" ht="15.75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</row>
    <row r="357" spans="1:13" ht="15.75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</row>
    <row r="358" spans="1:13" ht="15.75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</row>
    <row r="359" spans="1:13" ht="15.75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</row>
    <row r="360" spans="1:13" ht="15.75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</row>
    <row r="361" spans="1:13" ht="15.75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</row>
    <row r="362" spans="1:13" ht="15.75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</row>
    <row r="363" spans="1:13" ht="15.75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</row>
    <row r="364" spans="1:13" ht="15.75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</row>
    <row r="365" spans="1:13" ht="15.75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</row>
    <row r="366" spans="1:13" ht="15.75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</row>
    <row r="367" spans="1:13" ht="15.75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</row>
    <row r="368" spans="1:13" ht="15.75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</row>
    <row r="369" spans="1:13" ht="15.75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</row>
    <row r="370" spans="1:13" ht="15.75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</row>
    <row r="371" spans="1:13" ht="15.75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</row>
    <row r="372" spans="1:13" ht="15.75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</row>
    <row r="373" spans="1:13" ht="15.75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</row>
    <row r="374" spans="1:13" ht="15.75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</row>
    <row r="375" spans="1:13" ht="15.75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</row>
    <row r="376" spans="1:13" ht="15.75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</row>
    <row r="377" spans="1:13" ht="15.75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</row>
    <row r="378" spans="1:13" ht="15.75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</row>
    <row r="379" spans="1:13" ht="15.75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</row>
    <row r="380" spans="1:13" ht="15.75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</row>
    <row r="381" spans="1:13" ht="15.75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</row>
    <row r="382" spans="1:13" ht="15.75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</row>
    <row r="383" spans="1:13" ht="15.75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</row>
    <row r="384" spans="1:13" ht="15.75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</row>
    <row r="385" spans="1:13" ht="15.75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</row>
    <row r="386" spans="1:13" ht="15.75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</row>
    <row r="387" spans="1:13" ht="15.75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</row>
    <row r="388" spans="1:13" ht="15.75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</row>
    <row r="389" spans="1:13" ht="15.75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</row>
    <row r="390" spans="1:13" ht="15.75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</row>
    <row r="391" spans="1:13" ht="15.75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</row>
    <row r="392" spans="1:13" ht="15.75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</row>
    <row r="393" spans="1:13" ht="15.75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</row>
    <row r="394" spans="1:13" ht="15.75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</row>
    <row r="395" spans="1:13" ht="15.75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</row>
    <row r="396" spans="1:13" ht="15.75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</row>
    <row r="397" spans="1:13" ht="15.75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</row>
    <row r="398" spans="1:13" ht="15.75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</row>
    <row r="399" spans="1:13" ht="15.75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</row>
    <row r="400" spans="1:13" ht="15.75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</row>
    <row r="401" spans="1:13" ht="15.75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</row>
    <row r="402" spans="1:13" ht="15.75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</row>
    <row r="403" spans="1:13" ht="15.75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</row>
    <row r="404" spans="1:13" ht="15.75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</row>
    <row r="405" spans="1:13" ht="15.75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</row>
    <row r="406" spans="1:13" ht="15.75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</row>
    <row r="407" spans="1:13" ht="15.75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</row>
    <row r="408" spans="1:13" ht="15.75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</row>
    <row r="409" spans="1:13" ht="15.75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</row>
    <row r="410" spans="1:13" ht="15.75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</row>
    <row r="411" spans="1:13" ht="15.75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</row>
    <row r="412" spans="1:13" ht="15.75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</row>
    <row r="413" spans="1:13" ht="15.75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</row>
    <row r="414" spans="1:13" ht="15.75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</row>
    <row r="415" spans="1:13" ht="15.75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</row>
    <row r="416" spans="1:13" ht="15.75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</row>
    <row r="417" spans="1:13" ht="15.75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</row>
    <row r="418" spans="1:13" ht="15.75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</row>
    <row r="419" spans="1:13" ht="15.75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</row>
    <row r="420" spans="1:13" ht="15.75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</row>
    <row r="421" spans="1:13" ht="15.75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</row>
    <row r="422" spans="1:13" ht="15.75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</row>
    <row r="423" spans="1:13" ht="15.75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</row>
    <row r="424" spans="1:13" ht="15.75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</row>
    <row r="425" spans="1:13" ht="15.75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</row>
    <row r="426" spans="1:13" ht="15.75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</row>
    <row r="427" spans="1:13" ht="15.75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</row>
    <row r="428" spans="1:13" ht="15.75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</row>
    <row r="429" spans="1:13" ht="15.75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</row>
    <row r="430" spans="1:13" ht="15.75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</row>
    <row r="431" spans="1:13" ht="15.75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</row>
    <row r="432" spans="1:13" ht="15.75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</row>
    <row r="433" spans="1:13" ht="15.75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</row>
    <row r="434" spans="1:13" ht="15.75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</row>
    <row r="435" spans="1:13" ht="15.75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</row>
    <row r="436" spans="1:13" ht="15.75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</row>
    <row r="437" spans="1:13" ht="15.75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</row>
    <row r="438" spans="1:13" ht="15.75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</row>
    <row r="439" spans="1:13" ht="15.75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</row>
    <row r="440" spans="1:13" ht="15.75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</row>
    <row r="441" spans="1:13" ht="15.75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</row>
    <row r="442" spans="1:13" ht="15.75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</row>
    <row r="443" spans="1:13" ht="15.75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</row>
    <row r="444" spans="1:13" ht="15.75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</row>
    <row r="445" spans="1:13" ht="15.75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</row>
    <row r="446" spans="1:13" ht="15.75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</row>
    <row r="447" spans="1:13" ht="15.75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</row>
    <row r="448" spans="1:13" ht="15.75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</row>
    <row r="449" spans="1:13" ht="15.75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</row>
    <row r="450" spans="1:13" ht="15.75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</row>
    <row r="451" spans="1:13" ht="15.75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</row>
    <row r="452" spans="1:13" ht="15.75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</row>
    <row r="453" spans="1:13" ht="15.75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</row>
    <row r="454" spans="1:13" ht="15.75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</row>
    <row r="455" spans="1:13" ht="15.75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</row>
    <row r="456" spans="1:13" ht="15.75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</row>
    <row r="457" spans="1:13" ht="15.75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</row>
    <row r="458" spans="1:13" ht="15.75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</row>
    <row r="459" spans="1:13" ht="15.75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</row>
    <row r="460" spans="1:13" ht="15.75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</row>
    <row r="461" spans="1:13" ht="15.75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</row>
    <row r="462" spans="1:13" ht="15.75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</row>
    <row r="463" spans="1:13" ht="15.75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</row>
    <row r="464" spans="1:13" ht="15.75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</row>
    <row r="465" spans="1:13" ht="15.75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</row>
    <row r="466" spans="1:13" ht="15.75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</row>
    <row r="467" spans="1:13" ht="15.75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</row>
    <row r="468" spans="1:13" ht="15.75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</row>
    <row r="469" spans="1:13" ht="15.75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</row>
    <row r="470" spans="1:13" ht="15.75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</row>
    <row r="471" spans="1:13" ht="15.75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</row>
    <row r="472" spans="1:13" ht="15.75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</row>
    <row r="473" spans="1:13" ht="15.75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</row>
    <row r="474" spans="1:13" ht="15.75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</row>
    <row r="475" spans="1:13" ht="15.75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</row>
    <row r="476" spans="1:13" ht="15.75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</row>
    <row r="477" spans="1:13" ht="15.75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</row>
    <row r="478" spans="1:13" ht="15.75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</row>
    <row r="479" spans="1:13" ht="15.75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</row>
    <row r="480" spans="1:13" ht="15.75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</row>
    <row r="481" spans="1:13" ht="15.75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</row>
    <row r="482" spans="1:13" ht="15.75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</row>
    <row r="483" spans="1:13" ht="15.75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</row>
    <row r="484" spans="1:13" ht="15.75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</row>
    <row r="485" spans="1:13" ht="15.75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</row>
    <row r="486" spans="1:13" ht="15.75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</row>
    <row r="487" spans="1:13" ht="15.75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</row>
    <row r="488" spans="1:13" ht="15.75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</row>
    <row r="489" spans="1:13" ht="15.75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</row>
    <row r="490" spans="1:13" ht="15.75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</row>
    <row r="491" spans="1:13" ht="15.75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</row>
    <row r="492" spans="1:13" ht="15.75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</row>
    <row r="493" spans="1:13" ht="15.75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</row>
    <row r="494" spans="1:13" ht="15.75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</row>
    <row r="495" spans="1:13" ht="15.75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</row>
    <row r="496" spans="1:13" ht="15.75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</row>
    <row r="497" spans="1:13" ht="15.75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</row>
    <row r="498" spans="1:13" ht="15.75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</row>
    <row r="499" spans="1:13" ht="15.75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</row>
    <row r="500" spans="1:13" ht="15.75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</row>
    <row r="501" spans="1:13" ht="15.75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</row>
    <row r="502" spans="1:13" ht="15.75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</row>
    <row r="503" spans="1:13" ht="15.75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</row>
    <row r="504" spans="1:13" ht="15.75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</row>
    <row r="505" spans="1:13" ht="15.75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</row>
    <row r="506" spans="1:13" ht="15.75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</row>
    <row r="507" spans="1:13" ht="15.75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</row>
    <row r="508" spans="1:13" ht="15.75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</row>
    <row r="509" spans="1:13" ht="15.75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</row>
    <row r="510" spans="1:13" ht="15.75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</row>
    <row r="511" spans="1:13" ht="15.75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</row>
    <row r="512" spans="1:13" ht="15.75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</row>
    <row r="513" spans="1:13" ht="15.75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</row>
    <row r="514" spans="1:13" ht="15.75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</row>
    <row r="515" spans="1:13" ht="15.75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</row>
    <row r="516" spans="1:13" ht="15.75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</row>
    <row r="517" spans="1:13" ht="15.75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</row>
    <row r="518" spans="1:13" ht="15.75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</row>
    <row r="519" spans="1:13" ht="15.75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</row>
    <row r="520" spans="1:13" ht="15.75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</row>
    <row r="521" spans="1:13" ht="15.75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</row>
    <row r="522" spans="1:13" ht="15.75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</row>
    <row r="523" spans="1:13" ht="15.75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</row>
    <row r="524" spans="1:13" ht="15.75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</row>
    <row r="525" spans="1:13" ht="15.75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</row>
    <row r="526" spans="1:13" ht="15.75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</row>
    <row r="527" spans="1:13" ht="15.75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</row>
    <row r="528" spans="1:13" ht="15.75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</row>
    <row r="529" spans="1:13" ht="15.75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</row>
    <row r="530" spans="1:13" ht="15.75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</row>
    <row r="531" spans="1:13" ht="15.75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</row>
    <row r="532" spans="1:13" ht="15.75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</row>
    <row r="533" spans="1:13" ht="15.75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</row>
    <row r="534" spans="1:13" ht="15.75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</row>
    <row r="535" spans="1:13" ht="15.75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</row>
    <row r="536" spans="1:13" ht="15.75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</row>
    <row r="537" spans="1:13" ht="15.75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</row>
    <row r="538" spans="1:13" ht="15.75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</row>
    <row r="539" spans="1:13" ht="15.75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</row>
    <row r="540" spans="1:13" ht="15.75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</row>
    <row r="541" spans="1:13" ht="15.75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</row>
    <row r="542" spans="1:13" ht="15.75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</row>
    <row r="543" spans="1:13" ht="15.75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</row>
    <row r="544" spans="1:13" ht="15.75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</row>
    <row r="545" spans="1:13" ht="15.75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</row>
    <row r="546" spans="1:13" ht="15.75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</row>
    <row r="547" spans="1:13" ht="15.75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</row>
    <row r="548" spans="1:13" ht="15.75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</row>
    <row r="549" spans="1:13" ht="15.75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</row>
    <row r="550" spans="1:13" ht="15.75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</row>
    <row r="551" spans="1:13" ht="15.75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</row>
    <row r="552" spans="1:13" ht="15.75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</row>
    <row r="553" spans="1:13" ht="15.75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</row>
    <row r="554" spans="1:13" ht="15.75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</row>
    <row r="555" spans="1:13" ht="15.75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</row>
    <row r="556" spans="1:13" ht="15.75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</row>
    <row r="557" spans="1:13" ht="15.75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</row>
    <row r="558" spans="1:13" ht="15.75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</row>
    <row r="559" spans="1:13" ht="15.75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</row>
    <row r="560" spans="1:13" ht="15.75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</row>
    <row r="561" spans="1:13" ht="15.75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</row>
    <row r="562" spans="1:13" ht="15.75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</row>
    <row r="563" spans="1:13" ht="15.75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</row>
    <row r="564" spans="1:13" ht="15.75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</row>
    <row r="565" spans="1:13" ht="15.75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</row>
    <row r="566" spans="1:13" ht="15.75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</row>
    <row r="567" spans="1:13" ht="15.75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</row>
    <row r="568" spans="1:13" ht="15.75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</row>
    <row r="569" spans="1:13" ht="15.75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</row>
    <row r="570" spans="1:13" ht="15.75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</row>
    <row r="571" spans="1:13" ht="15.75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</row>
    <row r="572" spans="1:13" ht="15.75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</row>
    <row r="573" spans="1:13" ht="15.75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</row>
    <row r="574" spans="1:13" ht="15.75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</row>
    <row r="575" spans="1:13" ht="15.75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</row>
    <row r="576" spans="1:13" ht="15.75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</row>
    <row r="577" spans="1:13" ht="15.75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</row>
    <row r="578" spans="1:13" ht="15.75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</row>
    <row r="579" spans="1:13" ht="15.75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</row>
    <row r="580" spans="1:13" ht="15.75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</row>
    <row r="581" spans="1:13" ht="15.75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</row>
    <row r="582" spans="1:13" ht="15.75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</row>
    <row r="583" spans="1:13" ht="15.75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</row>
    <row r="584" spans="1:13" ht="15.75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</row>
    <row r="585" spans="1:13" ht="15.75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</row>
    <row r="586" spans="1:13" ht="15.75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</row>
    <row r="587" spans="1:13" ht="15.75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</row>
    <row r="588" spans="1:13" ht="15.75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</row>
    <row r="589" spans="1:13" ht="15.75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</row>
    <row r="590" spans="1:13" ht="15.75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</row>
    <row r="591" spans="1:13" ht="15.75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</row>
    <row r="592" spans="1:13" ht="15.75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</row>
    <row r="593" spans="1:13" ht="15.75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</row>
    <row r="594" spans="1:13" ht="15.75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</row>
    <row r="595" spans="1:13" ht="15.75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</row>
    <row r="596" spans="1:13" ht="15.75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</row>
    <row r="597" spans="1:13" ht="15.75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</row>
    <row r="598" spans="1:13" ht="15.75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</row>
    <row r="599" spans="1:13" ht="15.75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</row>
    <row r="600" spans="1:13" ht="15.75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</row>
    <row r="601" spans="1:13" ht="15.75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</row>
    <row r="602" spans="1:13" ht="15.75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</row>
    <row r="603" spans="1:13" ht="15.75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</row>
    <row r="604" spans="1:13" ht="15.75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</row>
    <row r="605" spans="1:13" ht="15.75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</row>
    <row r="606" spans="1:13" ht="15.75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</row>
    <row r="607" spans="1:13" ht="15.75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</row>
    <row r="608" spans="1:13" ht="15.75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</row>
    <row r="609" spans="1:13" ht="15.75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</row>
    <row r="610" spans="1:13" ht="15.75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</row>
    <row r="611" spans="1:13" ht="15.75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</row>
    <row r="612" spans="1:13" ht="15.75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</row>
    <row r="613" spans="1:13" ht="15.75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</row>
    <row r="614" spans="1:13" ht="15.75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</row>
    <row r="615" spans="1:13" ht="15.75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</row>
    <row r="616" spans="1:13" ht="15.75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</row>
    <row r="617" spans="1:13" ht="15.75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</row>
    <row r="618" spans="1:13" ht="15.75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</row>
    <row r="619" spans="1:13" ht="15.75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</row>
    <row r="620" spans="1:13" ht="15.75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</row>
    <row r="621" spans="1:13" ht="15.75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</row>
    <row r="622" spans="1:13" ht="15.75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</row>
    <row r="623" spans="1:13" ht="15.75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</row>
    <row r="624" spans="1:13" ht="15.75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</row>
    <row r="625" spans="1:13" ht="15.75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</row>
    <row r="626" spans="1:13" ht="15.75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</row>
    <row r="627" spans="1:13" ht="15.75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</row>
    <row r="628" spans="1:13" ht="15.75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</row>
    <row r="629" spans="1:13" ht="15.75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</row>
    <row r="630" spans="1:13" ht="15.75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</row>
    <row r="631" spans="1:13" ht="15.75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</row>
    <row r="632" spans="1:13" ht="15.75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</row>
    <row r="633" spans="1:13" ht="15.75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</row>
    <row r="634" spans="1:13" ht="15.75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</row>
    <row r="635" spans="1:13" ht="15.75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</row>
    <row r="636" spans="1:13" ht="15.75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</row>
    <row r="637" spans="1:13" ht="15.75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</row>
    <row r="638" spans="1:13" ht="15.75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</row>
    <row r="639" spans="1:13" ht="15.75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</row>
    <row r="640" spans="1:13" ht="15.75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</row>
    <row r="641" spans="1:13" ht="15.75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</row>
    <row r="642" spans="1:13" ht="15.75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</row>
    <row r="643" spans="1:13" ht="15.75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</row>
    <row r="644" spans="1:13" ht="15.75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</row>
    <row r="645" spans="1:13" ht="15.75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</row>
    <row r="646" spans="1:13" ht="15.75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</row>
    <row r="647" spans="1:13" ht="15.75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</row>
    <row r="648" spans="1:13" ht="15.75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</row>
    <row r="649" spans="1:13" ht="15.75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</row>
    <row r="650" spans="1:13" ht="15.75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</row>
    <row r="651" spans="1:13" ht="15.75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</row>
    <row r="652" spans="1:13" ht="15.75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</row>
    <row r="653" spans="1:13" ht="15.75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</row>
    <row r="654" spans="1:13" ht="15.75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</row>
    <row r="655" spans="1:13" ht="15.75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</row>
    <row r="656" spans="1:13" ht="15.75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</row>
    <row r="657" spans="1:13" ht="15.75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</row>
    <row r="658" spans="1:13" ht="15.75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</row>
    <row r="659" spans="1:13" ht="15.75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</row>
    <row r="660" spans="1:13" ht="15.75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</row>
    <row r="661" spans="1:13" ht="15.75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</row>
    <row r="662" spans="1:13" ht="15.75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</row>
    <row r="663" spans="1:13" ht="15.75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</row>
    <row r="664" spans="1:13" ht="15.75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</row>
    <row r="665" spans="1:13" ht="15.75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</row>
    <row r="666" spans="1:13" ht="15.75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</row>
    <row r="667" spans="1:13" ht="15.75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</row>
    <row r="668" spans="1:13" ht="15.75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</row>
    <row r="669" spans="1:13" ht="15.75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</row>
    <row r="670" spans="1:13" ht="15.75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</row>
    <row r="671" spans="1:13" ht="15.75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</row>
    <row r="672" spans="1:13" ht="15.75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</row>
    <row r="673" spans="1:13" ht="15.75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</row>
    <row r="674" spans="1:13" ht="15.75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</row>
    <row r="675" spans="1:13" ht="15.75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</row>
    <row r="676" spans="1:13" ht="15.75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</row>
    <row r="677" spans="1:13" ht="15.75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</row>
    <row r="678" spans="1:13" ht="15.75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</row>
    <row r="679" spans="1:13" ht="15.75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</row>
    <row r="680" spans="1:13" ht="15.75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</row>
    <row r="681" spans="1:13" ht="15.75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</row>
    <row r="682" spans="1:13" ht="15.75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</row>
    <row r="683" spans="1:13" ht="15.75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</row>
    <row r="684" spans="1:13" ht="15.75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</row>
    <row r="685" spans="1:13" ht="15.75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</row>
    <row r="686" spans="1:13" ht="15.75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</row>
    <row r="687" spans="1:13" ht="15.75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</row>
    <row r="688" spans="1:13" ht="15.75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</row>
    <row r="689" spans="1:13" ht="15.75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</row>
    <row r="690" spans="1:13" ht="15.75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</row>
    <row r="691" spans="1:13" ht="15.75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</row>
    <row r="692" spans="1:13" ht="15.75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</row>
    <row r="693" spans="1:13" ht="15.75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</row>
    <row r="694" spans="1:13" ht="15.75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</row>
    <row r="695" spans="1:13" ht="15.75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</row>
    <row r="696" spans="1:13" ht="15.75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</row>
    <row r="697" spans="1:13" ht="15.75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</row>
    <row r="698" spans="1:13" ht="15.75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</row>
    <row r="699" spans="1:13" ht="15.75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</row>
    <row r="700" spans="1:13" ht="15.75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</row>
    <row r="701" spans="1:13" ht="15.75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</row>
    <row r="702" spans="1:13" ht="15.75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</row>
    <row r="703" spans="1:13" ht="15.75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</row>
    <row r="704" spans="1:13" ht="15.75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</row>
    <row r="705" spans="1:13" ht="15.75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</row>
    <row r="706" spans="1:13" ht="15.75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</row>
    <row r="707" spans="1:13" ht="15.75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</row>
    <row r="708" spans="1:13" ht="15.75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</row>
    <row r="709" spans="1:13" ht="15.75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</row>
    <row r="710" spans="1:13" ht="15.75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</row>
    <row r="711" spans="1:13" ht="15.75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</row>
    <row r="712" spans="1:13" ht="15.75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</row>
    <row r="713" spans="1:13" ht="15.75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</row>
    <row r="714" spans="1:13" ht="15.75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</row>
    <row r="715" spans="1:13" ht="15.75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</row>
    <row r="716" spans="1:13" ht="15.75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</row>
    <row r="717" spans="1:13" ht="15.75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</row>
    <row r="718" spans="1:13" ht="15.75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</row>
    <row r="719" spans="1:13" ht="15.75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</row>
    <row r="720" spans="1:13" ht="15.75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</row>
    <row r="721" spans="1:13" ht="15.75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</row>
    <row r="722" spans="1:13" ht="15.75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</row>
    <row r="723" spans="1:13" ht="15.75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</row>
    <row r="724" spans="1:13" ht="15.75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</row>
    <row r="725" spans="1:13" ht="15.75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</row>
    <row r="726" spans="1:13" ht="15.75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</row>
    <row r="727" spans="1:13" ht="15.75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</row>
    <row r="728" spans="1:13" ht="15.75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</row>
    <row r="729" spans="1:13" ht="15.75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</row>
    <row r="730" spans="1:13" ht="15.75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</row>
    <row r="731" spans="1:13" ht="15.75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</row>
    <row r="732" spans="1:13" ht="15.75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</row>
    <row r="733" spans="1:13" ht="15.75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</row>
    <row r="734" spans="1:13" ht="15.75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</row>
    <row r="735" spans="1:13" ht="15.75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</row>
    <row r="736" spans="1:13" ht="15.75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</row>
    <row r="737" spans="1:13" ht="15.75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</row>
    <row r="738" spans="1:13" ht="15.75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</row>
    <row r="739" spans="1:13" ht="15.75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</row>
    <row r="740" spans="1:13" ht="15.75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</row>
    <row r="741" spans="1:13" ht="15.75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</row>
    <row r="742" spans="1:13" ht="15.75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</row>
    <row r="743" spans="1:13" ht="15.75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</row>
    <row r="744" spans="1:13" ht="15.75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</row>
    <row r="745" spans="1:13" ht="15.75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</row>
    <row r="746" spans="1:13" ht="15.75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</row>
    <row r="747" spans="1:13" ht="15.75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</row>
    <row r="748" spans="1:13" ht="15.75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</row>
    <row r="749" spans="1:13" ht="15.75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</row>
    <row r="750" spans="1:13" ht="15.75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</row>
    <row r="751" spans="1:13" ht="15.75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</row>
    <row r="752" spans="1:13" ht="15.75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</row>
    <row r="753" spans="1:13" ht="15.75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</row>
    <row r="754" spans="1:13" ht="15.75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</row>
    <row r="755" spans="1:13" ht="15.75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</row>
    <row r="756" spans="1:13" ht="15.75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</row>
    <row r="757" spans="1:13" ht="15.75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</row>
    <row r="758" spans="1:13" ht="15.75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</row>
    <row r="759" spans="1:13" ht="15.75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</row>
    <row r="760" spans="1:13" ht="15.75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</row>
    <row r="761" spans="1:13" ht="15.75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</row>
    <row r="762" spans="1:13" ht="15.75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</row>
    <row r="763" spans="1:13" ht="15.75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</row>
    <row r="764" spans="1:13" ht="15.75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</row>
    <row r="765" spans="1:13" ht="15.75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</row>
    <row r="766" spans="1:13" ht="15.75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</row>
    <row r="767" spans="1:13" ht="15.75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</row>
    <row r="768" spans="1:13" ht="15.75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</row>
    <row r="769" spans="1:13" ht="15.75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</row>
    <row r="770" spans="1:13" ht="15.75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</row>
    <row r="771" spans="1:13" ht="15.75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</row>
    <row r="772" spans="1:13" ht="15.75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</row>
    <row r="773" spans="1:13" ht="15.75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</row>
    <row r="774" spans="1:13" ht="15.75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</row>
    <row r="775" spans="1:13" ht="15.75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</row>
    <row r="776" spans="1:13" ht="15.75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</row>
    <row r="777" spans="1:13" ht="15.75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</row>
    <row r="778" spans="1:13" ht="15.75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</row>
    <row r="779" spans="1:13" ht="15.75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</row>
    <row r="780" spans="1:13" ht="15.75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</row>
    <row r="781" spans="1:13" ht="15.75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</row>
    <row r="782" spans="1:13" ht="15.75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</row>
    <row r="783" spans="1:13" ht="15.75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</row>
    <row r="784" spans="1:13" ht="15.75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</row>
    <row r="785" spans="1:13" ht="15.75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</row>
    <row r="786" spans="1:13" ht="15.75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</row>
    <row r="787" spans="1:13" ht="15.75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</row>
    <row r="788" spans="1:13" ht="15.75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</row>
    <row r="789" spans="1:13" ht="15.75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</row>
    <row r="790" spans="1:13" ht="15.75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</row>
    <row r="791" spans="1:13" ht="15.75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</row>
    <row r="792" spans="1:13" ht="15.75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</row>
    <row r="793" spans="1:13" ht="15.75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</row>
    <row r="794" spans="1:13" ht="15.75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</row>
    <row r="795" spans="1:13" ht="15.75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</row>
    <row r="796" spans="1:13" ht="15.75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</row>
    <row r="797" spans="1:13" ht="15.75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</row>
    <row r="798" spans="1:13" ht="15.75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</row>
    <row r="799" spans="1:13" ht="15.75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</row>
    <row r="800" spans="1:13" ht="15.75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</row>
    <row r="801" spans="1:13" ht="15.75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</row>
    <row r="802" spans="1:13" ht="15.75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</row>
    <row r="803" spans="1:13" ht="15.75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</row>
    <row r="804" spans="1:13" ht="15.75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</row>
    <row r="805" spans="1:13" ht="15.75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</row>
    <row r="806" spans="1:13" ht="15.75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</row>
    <row r="807" spans="1:13" ht="15.75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</row>
    <row r="808" spans="1:13" ht="15.75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</row>
    <row r="809" spans="1:13" ht="15.75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</row>
    <row r="810" spans="1:13" ht="15.75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</row>
    <row r="811" spans="1:13" ht="15.75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</row>
    <row r="812" spans="1:13" ht="15.75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</row>
    <row r="813" spans="1:13" ht="15.75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</row>
    <row r="814" spans="1:13" ht="15.75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</row>
    <row r="815" spans="1:13" ht="15.75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</row>
    <row r="816" spans="1:13" ht="15.75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</row>
    <row r="817" spans="1:13" ht="15.75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</row>
    <row r="818" spans="1:13" ht="15.75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</row>
    <row r="819" spans="1:13" ht="15.75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</row>
    <row r="820" spans="1:13" ht="15.75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</row>
    <row r="821" spans="1:13" ht="15.75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</row>
    <row r="822" spans="1:13" ht="15.75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</row>
    <row r="823" spans="1:13" ht="15.75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</row>
    <row r="824" spans="1:13" ht="15.75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</row>
    <row r="825" spans="1:13" ht="15.75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</row>
    <row r="826" spans="1:13" ht="15.75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</row>
    <row r="827" spans="1:13" ht="15.75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</row>
    <row r="828" spans="1:13" ht="15.75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</row>
    <row r="829" spans="1:13" ht="15.75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</row>
    <row r="830" spans="1:13" ht="15.75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</row>
    <row r="831" spans="1:13" ht="15.75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</row>
    <row r="832" spans="1:13" ht="15.75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</row>
    <row r="833" spans="1:13" ht="15.75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</row>
    <row r="834" spans="1:13" ht="15.75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</row>
    <row r="835" spans="1:13" ht="15.75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</row>
    <row r="836" spans="1:13" ht="15.75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</row>
    <row r="837" spans="1:13" ht="15.75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</row>
    <row r="838" spans="1:13" ht="15.75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</row>
    <row r="839" spans="1:13" ht="15.75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</row>
    <row r="840" spans="1:13" ht="15.75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</row>
    <row r="841" spans="1:13" ht="15.75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</row>
    <row r="842" spans="1:13" ht="15.75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</row>
    <row r="843" spans="1:13" ht="15.75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</row>
    <row r="844" spans="1:13" ht="15.75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</row>
    <row r="845" spans="1:13" ht="15.75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</row>
    <row r="846" spans="1:13" ht="15.75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</row>
    <row r="847" spans="1:13" ht="15.75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</row>
    <row r="848" spans="1:13" ht="15.75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</row>
    <row r="849" spans="1:13" ht="15.75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</row>
    <row r="850" spans="1:13" ht="15.75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</row>
    <row r="851" spans="1:13" ht="15.75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</row>
    <row r="852" spans="1:13" ht="15.75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</row>
    <row r="853" spans="1:13" ht="15.75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</row>
    <row r="854" spans="1:13" ht="15.75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</row>
    <row r="855" spans="1:13" ht="15.75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</row>
    <row r="856" spans="1:13" ht="15.75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</row>
    <row r="857" spans="1:13" ht="15.75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</row>
    <row r="858" spans="1:13" ht="15.75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</row>
    <row r="859" spans="1:13" ht="15.75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</row>
    <row r="860" spans="1:13" ht="15.75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</row>
    <row r="861" spans="1:13" ht="15.75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</row>
    <row r="862" spans="1:13" ht="15.75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</row>
    <row r="863" spans="1:13" ht="15.75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</row>
    <row r="864" spans="1:13" ht="15.75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</row>
    <row r="865" spans="1:13" ht="15.75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</row>
    <row r="866" spans="1:13" ht="15.75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</row>
    <row r="867" spans="1:13" ht="15.75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</row>
    <row r="868" spans="1:13" ht="15.75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</row>
    <row r="869" spans="1:13" ht="15.75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</row>
    <row r="870" spans="1:13" ht="15.75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</row>
    <row r="871" spans="1:13" ht="15.75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</row>
    <row r="872" spans="1:13" ht="15.75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</row>
    <row r="873" spans="1:13" ht="15.75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</row>
    <row r="874" spans="1:13" ht="15.75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</row>
    <row r="875" spans="1:13" ht="15.75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</row>
    <row r="876" spans="1:13" ht="15.75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</row>
    <row r="877" spans="1:13" ht="15.75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</row>
    <row r="878" spans="1:13" ht="15.75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</row>
    <row r="879" spans="1:13" ht="15.75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</row>
    <row r="880" spans="1:13" ht="15.75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</row>
    <row r="881" spans="1:13" ht="15.75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</row>
    <row r="882" spans="1:13" ht="15.75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</row>
    <row r="883" spans="1:13" ht="15.75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</row>
    <row r="884" spans="1:13" ht="15.75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</row>
    <row r="885" spans="1:13" ht="15.75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</row>
    <row r="886" spans="1:13" ht="15.75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</row>
    <row r="887" spans="1:13" ht="15.75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</row>
    <row r="888" spans="1:13" ht="15.75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</row>
    <row r="889" spans="1:13" ht="15.75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</row>
    <row r="890" spans="1:13" ht="15.75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</row>
    <row r="891" spans="1:13" ht="15.75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</row>
    <row r="892" spans="1:13" ht="15.75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</row>
    <row r="893" spans="1:13" ht="15.75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</row>
    <row r="894" spans="1:13" ht="15.75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</row>
    <row r="895" spans="1:13" ht="15.75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</row>
    <row r="896" spans="1:13" ht="15.75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</row>
    <row r="897" spans="1:13" ht="15.75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</row>
    <row r="898" spans="1:13" ht="15.75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</row>
    <row r="899" spans="1:13" ht="15.75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</row>
    <row r="900" spans="1:13" ht="15.75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</row>
    <row r="901" spans="1:13" ht="15.75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</row>
    <row r="902" spans="1:13" ht="15.75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</row>
    <row r="903" spans="1:13" ht="15.75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</row>
    <row r="904" spans="1:13" ht="15.75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</row>
    <row r="905" spans="1:13" ht="15.75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</row>
    <row r="906" spans="1:13" ht="15.75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</row>
    <row r="907" spans="1:13" ht="15.75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</row>
    <row r="908" spans="1:13" ht="15.75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</row>
    <row r="909" spans="1:13" ht="15.75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</row>
    <row r="910" spans="1:13" ht="15.75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</row>
    <row r="911" spans="1:13" ht="15.75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</row>
    <row r="912" spans="1:13" ht="15.75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</row>
    <row r="913" spans="1:13" ht="15.75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</row>
    <row r="914" spans="1:13" ht="15.75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</row>
    <row r="915" spans="1:13" ht="15.75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</row>
    <row r="916" spans="1:13" ht="15.75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</row>
    <row r="917" spans="1:13" ht="15.75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</row>
    <row r="918" spans="1:13" ht="15.75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</row>
    <row r="919" spans="1:13" ht="15.75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</row>
    <row r="920" spans="1:13" ht="15.75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</row>
    <row r="921" spans="1:13" ht="15.75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</row>
    <row r="922" spans="1:13" ht="15.75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</row>
    <row r="923" spans="1:13" ht="15.75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</row>
    <row r="924" spans="1:13" ht="15.75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</row>
    <row r="925" spans="1:13" ht="15.75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</row>
    <row r="926" spans="1:13" ht="15.75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</row>
    <row r="927" spans="1:13" ht="15.75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</row>
    <row r="928" spans="1:13" ht="15.75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</row>
    <row r="929" spans="1:13" ht="15.75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</row>
    <row r="930" spans="1:13" ht="15.75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</row>
    <row r="931" spans="1:13" ht="15.75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</row>
    <row r="932" spans="1:13" ht="15.75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</row>
    <row r="933" spans="1:13" ht="15.75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</row>
    <row r="934" spans="1:13" ht="15.75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</row>
    <row r="935" spans="1:13" ht="15.75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</row>
    <row r="936" spans="1:13" ht="15.75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</row>
    <row r="937" spans="1:13" ht="15.75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</row>
    <row r="938" spans="1:13" ht="15.75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</row>
    <row r="939" spans="1:13" ht="15.75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</row>
    <row r="940" spans="1:13" ht="15.75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</row>
    <row r="941" spans="1:13" ht="15.75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</row>
    <row r="942" spans="1:13" ht="15.75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</row>
    <row r="943" spans="1:13" ht="15.75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</row>
    <row r="944" spans="1:13" ht="15.75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</row>
    <row r="945" spans="1:13" ht="15.75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</row>
    <row r="946" spans="1:13" ht="15.75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</row>
    <row r="947" spans="1:13" ht="15.75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</row>
    <row r="948" spans="1:13" ht="15.75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</row>
    <row r="949" spans="1:13" ht="15.75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</row>
    <row r="950" spans="1:13" ht="15.75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</row>
    <row r="951" spans="1:13" ht="15.75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</row>
    <row r="952" spans="1:13" ht="15.75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</row>
    <row r="953" spans="1:13" ht="15.75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</row>
    <row r="954" spans="1:13" ht="15.75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</row>
    <row r="955" spans="1:13" ht="15.75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</row>
    <row r="956" spans="1:13" ht="15.75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</row>
    <row r="957" spans="1:13" ht="15.75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</row>
    <row r="958" spans="1:13" ht="15.75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</row>
    <row r="959" spans="1:13" ht="15.75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</row>
    <row r="960" spans="1:13" ht="15.75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</row>
    <row r="961" spans="1:13" ht="15.75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</row>
    <row r="962" spans="1:13" ht="15.75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</row>
    <row r="963" spans="1:13" ht="15.75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</row>
    <row r="964" spans="1:13" ht="15.75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</row>
    <row r="965" spans="1:13" ht="15.75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</row>
    <row r="966" spans="1:13" ht="15.75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</row>
    <row r="967" spans="1:13" ht="15.75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</row>
    <row r="968" spans="1:13" ht="15.75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</row>
    <row r="969" spans="1:13" ht="15.75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</row>
    <row r="970" spans="1:13" ht="15.75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</row>
    <row r="971" spans="1:13" ht="15.75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</row>
    <row r="972" spans="1:13" ht="15.75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</row>
    <row r="973" spans="1:13" ht="15.75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</row>
    <row r="974" spans="1:13" ht="15.75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</row>
    <row r="975" spans="1:13" ht="15.75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</row>
    <row r="976" spans="1:13" ht="15.75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</row>
    <row r="977" spans="1:13" ht="15.75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</row>
    <row r="978" spans="1:13" ht="15.75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</row>
    <row r="979" spans="1:13" ht="15.75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</row>
    <row r="980" spans="1:13" ht="15.75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</row>
    <row r="981" spans="1:13" ht="15.75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</row>
    <row r="982" spans="1:13" ht="15.75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</row>
    <row r="983" spans="1:13" ht="15.75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</row>
    <row r="984" spans="1:13" ht="15.75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</row>
    <row r="985" spans="1:13" ht="15.75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</row>
    <row r="986" spans="1:13" ht="15.75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</row>
    <row r="987" spans="1:13" ht="15.75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</row>
    <row r="988" spans="1:13" ht="15.75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</row>
    <row r="989" spans="1:13" ht="15.75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</row>
    <row r="990" spans="1:13" ht="15.75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</row>
    <row r="991" spans="1:13" ht="15.75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</row>
    <row r="992" spans="1:13" ht="15.75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</row>
    <row r="993" spans="1:13" ht="15.75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</row>
    <row r="994" spans="1:13" ht="15.75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</row>
    <row r="995" spans="1:13" ht="15.75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</row>
    <row r="996" spans="1:13" ht="15.75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</row>
    <row r="997" spans="1:13" ht="15.75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</row>
    <row r="998" spans="1:13" ht="15.75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</row>
    <row r="999" spans="1:13" ht="15.75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</row>
    <row r="1000" spans="1:13" ht="15.75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</row>
    <row r="1001" spans="1:13" ht="15.75">
      <c r="A1001" s="170"/>
      <c r="B1001" s="170"/>
      <c r="C1001" s="170"/>
      <c r="D1001" s="170"/>
      <c r="E1001" s="170"/>
      <c r="F1001" s="170"/>
      <c r="G1001" s="170"/>
      <c r="H1001" s="170"/>
      <c r="I1001" s="170"/>
      <c r="J1001" s="170"/>
      <c r="K1001" s="170"/>
      <c r="L1001" s="170"/>
      <c r="M1001" s="170"/>
    </row>
    <row r="1002" spans="1:13" ht="15.75">
      <c r="A1002" s="170"/>
      <c r="B1002" s="170"/>
      <c r="C1002" s="170"/>
      <c r="D1002" s="170"/>
      <c r="E1002" s="170"/>
      <c r="F1002" s="170"/>
      <c r="G1002" s="170"/>
      <c r="H1002" s="170"/>
      <c r="I1002" s="170"/>
      <c r="J1002" s="170"/>
      <c r="K1002" s="170"/>
      <c r="L1002" s="170"/>
      <c r="M1002" s="170"/>
    </row>
    <row r="1003" spans="1:13" ht="15.75">
      <c r="A1003" s="170"/>
      <c r="B1003" s="170"/>
      <c r="C1003" s="170"/>
      <c r="D1003" s="170"/>
      <c r="E1003" s="170"/>
      <c r="F1003" s="170"/>
      <c r="G1003" s="170"/>
      <c r="H1003" s="170"/>
      <c r="I1003" s="170"/>
      <c r="J1003" s="170"/>
      <c r="K1003" s="170"/>
      <c r="L1003" s="170"/>
      <c r="M1003" s="170"/>
    </row>
    <row r="1004" spans="1:13" ht="15.75">
      <c r="A1004" s="170"/>
      <c r="B1004" s="170"/>
      <c r="C1004" s="170"/>
      <c r="D1004" s="170"/>
      <c r="E1004" s="170"/>
      <c r="F1004" s="170"/>
      <c r="G1004" s="170"/>
      <c r="H1004" s="170"/>
      <c r="I1004" s="170"/>
      <c r="J1004" s="170"/>
      <c r="K1004" s="170"/>
      <c r="L1004" s="170"/>
      <c r="M1004" s="170"/>
    </row>
    <row r="1005" spans="1:13" ht="15.75">
      <c r="A1005" s="170"/>
      <c r="B1005" s="170"/>
      <c r="C1005" s="170"/>
      <c r="D1005" s="170"/>
      <c r="E1005" s="170"/>
      <c r="F1005" s="170"/>
      <c r="G1005" s="170"/>
      <c r="H1005" s="170"/>
      <c r="I1005" s="170"/>
      <c r="J1005" s="170"/>
      <c r="K1005" s="170"/>
      <c r="L1005" s="170"/>
      <c r="M1005" s="170"/>
    </row>
    <row r="1006" spans="1:13" ht="15.75">
      <c r="A1006" s="170"/>
      <c r="B1006" s="170"/>
      <c r="C1006" s="170"/>
      <c r="D1006" s="170"/>
      <c r="E1006" s="170"/>
      <c r="F1006" s="170"/>
      <c r="G1006" s="170"/>
      <c r="H1006" s="170"/>
      <c r="I1006" s="170"/>
      <c r="J1006" s="170"/>
      <c r="K1006" s="170"/>
      <c r="L1006" s="170"/>
      <c r="M1006" s="170"/>
    </row>
    <row r="1007" spans="1:13" ht="15.75">
      <c r="A1007" s="170"/>
      <c r="B1007" s="170"/>
      <c r="C1007" s="170"/>
      <c r="D1007" s="170"/>
      <c r="E1007" s="170"/>
      <c r="F1007" s="170"/>
      <c r="G1007" s="170"/>
      <c r="H1007" s="170"/>
      <c r="I1007" s="170"/>
      <c r="J1007" s="170"/>
      <c r="K1007" s="170"/>
      <c r="L1007" s="170"/>
      <c r="M1007" s="170"/>
    </row>
    <row r="1008" spans="1:13" ht="15.75">
      <c r="A1008" s="170"/>
      <c r="B1008" s="170"/>
      <c r="C1008" s="170"/>
      <c r="D1008" s="170"/>
      <c r="E1008" s="170"/>
      <c r="F1008" s="170"/>
      <c r="G1008" s="170"/>
      <c r="H1008" s="170"/>
      <c r="I1008" s="170"/>
      <c r="J1008" s="170"/>
      <c r="K1008" s="170"/>
      <c r="L1008" s="170"/>
      <c r="M1008" s="170"/>
    </row>
    <row r="1009" spans="1:13" ht="15.75">
      <c r="A1009" s="170"/>
      <c r="B1009" s="170"/>
      <c r="C1009" s="170"/>
      <c r="D1009" s="170"/>
      <c r="E1009" s="170"/>
      <c r="F1009" s="170"/>
      <c r="G1009" s="170"/>
      <c r="H1009" s="170"/>
      <c r="I1009" s="170"/>
      <c r="J1009" s="170"/>
      <c r="K1009" s="170"/>
      <c r="L1009" s="170"/>
      <c r="M1009" s="170"/>
    </row>
    <row r="1010" spans="1:13" ht="15.75">
      <c r="A1010" s="170"/>
      <c r="B1010" s="170"/>
      <c r="C1010" s="170"/>
      <c r="D1010" s="170"/>
      <c r="E1010" s="170"/>
      <c r="F1010" s="170"/>
      <c r="G1010" s="170"/>
      <c r="H1010" s="170"/>
      <c r="I1010" s="170"/>
      <c r="J1010" s="170"/>
      <c r="K1010" s="170"/>
      <c r="L1010" s="170"/>
      <c r="M1010" s="170"/>
    </row>
    <row r="1011" spans="1:13" ht="15.75">
      <c r="A1011" s="170"/>
      <c r="B1011" s="170"/>
      <c r="C1011" s="170"/>
      <c r="D1011" s="170"/>
      <c r="E1011" s="170"/>
      <c r="F1011" s="170"/>
      <c r="G1011" s="170"/>
      <c r="H1011" s="170"/>
      <c r="I1011" s="170"/>
      <c r="J1011" s="170"/>
      <c r="K1011" s="170"/>
      <c r="L1011" s="170"/>
      <c r="M1011" s="170"/>
    </row>
    <row r="1012" spans="1:13" ht="15.75">
      <c r="A1012" s="170"/>
      <c r="B1012" s="170"/>
      <c r="C1012" s="170"/>
      <c r="D1012" s="170"/>
      <c r="E1012" s="170"/>
      <c r="F1012" s="170"/>
      <c r="G1012" s="170"/>
      <c r="H1012" s="170"/>
      <c r="I1012" s="170"/>
      <c r="J1012" s="170"/>
      <c r="K1012" s="170"/>
      <c r="L1012" s="170"/>
      <c r="M1012" s="170"/>
    </row>
    <row r="1013" spans="1:13" ht="15.75">
      <c r="A1013" s="170"/>
      <c r="B1013" s="170"/>
      <c r="C1013" s="170"/>
      <c r="D1013" s="170"/>
      <c r="E1013" s="170"/>
      <c r="F1013" s="170"/>
      <c r="G1013" s="170"/>
      <c r="H1013" s="170"/>
      <c r="I1013" s="170"/>
      <c r="J1013" s="170"/>
      <c r="K1013" s="170"/>
      <c r="L1013" s="170"/>
      <c r="M1013" s="170"/>
    </row>
    <row r="1014" spans="1:13" ht="15.75">
      <c r="A1014" s="170"/>
      <c r="B1014" s="170"/>
      <c r="C1014" s="170"/>
      <c r="D1014" s="170"/>
      <c r="E1014" s="170"/>
      <c r="F1014" s="170"/>
      <c r="G1014" s="170"/>
      <c r="H1014" s="170"/>
      <c r="I1014" s="170"/>
      <c r="J1014" s="170"/>
      <c r="K1014" s="170"/>
      <c r="L1014" s="170"/>
      <c r="M1014" s="170"/>
    </row>
    <row r="1015" spans="1:13" ht="15.75">
      <c r="A1015" s="170"/>
      <c r="B1015" s="170"/>
      <c r="C1015" s="170"/>
      <c r="D1015" s="170"/>
      <c r="E1015" s="170"/>
      <c r="F1015" s="170"/>
      <c r="G1015" s="170"/>
      <c r="H1015" s="170"/>
      <c r="I1015" s="170"/>
      <c r="J1015" s="170"/>
      <c r="K1015" s="170"/>
      <c r="L1015" s="170"/>
      <c r="M1015" s="170"/>
    </row>
    <row r="1016" spans="1:13" ht="15.75">
      <c r="A1016" s="170"/>
      <c r="B1016" s="170"/>
      <c r="C1016" s="170"/>
      <c r="D1016" s="170"/>
      <c r="E1016" s="170"/>
      <c r="F1016" s="170"/>
      <c r="G1016" s="170"/>
      <c r="H1016" s="170"/>
      <c r="I1016" s="170"/>
      <c r="J1016" s="170"/>
      <c r="K1016" s="170"/>
      <c r="L1016" s="170"/>
      <c r="M1016" s="170"/>
    </row>
    <row r="1017" spans="1:13" ht="15.75">
      <c r="A1017" s="170"/>
      <c r="B1017" s="170"/>
      <c r="C1017" s="170"/>
      <c r="D1017" s="170"/>
      <c r="E1017" s="170"/>
      <c r="F1017" s="170"/>
      <c r="G1017" s="170"/>
      <c r="H1017" s="170"/>
      <c r="I1017" s="170"/>
      <c r="J1017" s="170"/>
      <c r="K1017" s="170"/>
      <c r="L1017" s="170"/>
      <c r="M1017" s="170"/>
    </row>
    <row r="1018" spans="1:13" ht="15.75">
      <c r="A1018" s="170"/>
      <c r="B1018" s="170"/>
      <c r="C1018" s="170"/>
      <c r="D1018" s="170"/>
      <c r="E1018" s="170"/>
      <c r="F1018" s="170"/>
      <c r="G1018" s="170"/>
      <c r="H1018" s="170"/>
      <c r="I1018" s="170"/>
      <c r="J1018" s="170"/>
      <c r="K1018" s="170"/>
      <c r="L1018" s="170"/>
      <c r="M1018" s="170"/>
    </row>
    <row r="1019" spans="1:13" ht="15.75">
      <c r="A1019" s="170"/>
      <c r="B1019" s="170"/>
      <c r="C1019" s="170"/>
      <c r="D1019" s="170"/>
      <c r="E1019" s="170"/>
      <c r="F1019" s="170"/>
      <c r="G1019" s="170"/>
      <c r="H1019" s="170"/>
      <c r="I1019" s="170"/>
      <c r="J1019" s="170"/>
      <c r="K1019" s="170"/>
      <c r="L1019" s="170"/>
      <c r="M1019" s="170"/>
    </row>
    <row r="1020" spans="1:13" ht="15.75">
      <c r="A1020" s="170"/>
      <c r="B1020" s="170"/>
      <c r="C1020" s="170"/>
      <c r="D1020" s="170"/>
      <c r="E1020" s="170"/>
      <c r="F1020" s="170"/>
      <c r="G1020" s="170"/>
      <c r="H1020" s="170"/>
      <c r="I1020" s="170"/>
      <c r="J1020" s="170"/>
      <c r="K1020" s="170"/>
      <c r="L1020" s="170"/>
      <c r="M1020" s="170"/>
    </row>
    <row r="1021" spans="1:13" ht="15.75">
      <c r="A1021" s="170"/>
      <c r="B1021" s="170"/>
      <c r="C1021" s="170"/>
      <c r="D1021" s="170"/>
      <c r="E1021" s="170"/>
      <c r="F1021" s="170"/>
      <c r="G1021" s="170"/>
      <c r="H1021" s="170"/>
      <c r="I1021" s="170"/>
      <c r="J1021" s="170"/>
      <c r="K1021" s="170"/>
      <c r="L1021" s="170"/>
      <c r="M1021" s="170"/>
    </row>
    <row r="1022" spans="1:13" ht="15.75">
      <c r="A1022" s="170"/>
      <c r="B1022" s="170"/>
      <c r="C1022" s="170"/>
      <c r="D1022" s="170"/>
      <c r="E1022" s="170"/>
      <c r="F1022" s="170"/>
      <c r="G1022" s="170"/>
      <c r="H1022" s="170"/>
      <c r="I1022" s="170"/>
      <c r="J1022" s="170"/>
      <c r="K1022" s="170"/>
      <c r="L1022" s="170"/>
      <c r="M1022" s="170"/>
    </row>
    <row r="1023" spans="1:13" ht="15.75">
      <c r="A1023" s="170"/>
      <c r="B1023" s="170"/>
      <c r="C1023" s="170"/>
      <c r="D1023" s="170"/>
      <c r="E1023" s="170"/>
      <c r="F1023" s="170"/>
      <c r="G1023" s="170"/>
      <c r="H1023" s="170"/>
      <c r="I1023" s="170"/>
      <c r="J1023" s="170"/>
      <c r="K1023" s="170"/>
      <c r="L1023" s="170"/>
      <c r="M1023" s="170"/>
    </row>
    <row r="1024" spans="1:13" ht="15.75">
      <c r="A1024" s="170"/>
      <c r="B1024" s="170"/>
      <c r="C1024" s="170"/>
      <c r="D1024" s="170"/>
      <c r="E1024" s="170"/>
      <c r="F1024" s="170"/>
      <c r="G1024" s="170"/>
      <c r="H1024" s="170"/>
      <c r="I1024" s="170"/>
      <c r="J1024" s="170"/>
      <c r="K1024" s="170"/>
      <c r="L1024" s="170"/>
      <c r="M1024" s="170"/>
    </row>
    <row r="1025" spans="1:13" ht="15.75">
      <c r="A1025" s="170"/>
      <c r="B1025" s="170"/>
      <c r="C1025" s="170"/>
      <c r="D1025" s="170"/>
      <c r="E1025" s="170"/>
      <c r="F1025" s="170"/>
      <c r="G1025" s="170"/>
      <c r="H1025" s="170"/>
      <c r="I1025" s="170"/>
      <c r="J1025" s="170"/>
      <c r="K1025" s="170"/>
      <c r="L1025" s="170"/>
      <c r="M1025" s="170"/>
    </row>
    <row r="1026" spans="1:13" ht="15.75">
      <c r="A1026" s="170"/>
      <c r="B1026" s="170"/>
      <c r="C1026" s="170"/>
      <c r="D1026" s="170"/>
      <c r="E1026" s="170"/>
      <c r="F1026" s="170"/>
      <c r="G1026" s="170"/>
      <c r="H1026" s="170"/>
      <c r="I1026" s="170"/>
      <c r="J1026" s="170"/>
      <c r="K1026" s="170"/>
      <c r="L1026" s="170"/>
      <c r="M1026" s="170"/>
    </row>
    <row r="1027" spans="1:13" ht="15.75">
      <c r="A1027" s="170"/>
      <c r="B1027" s="170"/>
      <c r="C1027" s="170"/>
      <c r="D1027" s="170"/>
      <c r="E1027" s="170"/>
      <c r="F1027" s="170"/>
      <c r="G1027" s="170"/>
      <c r="H1027" s="170"/>
      <c r="I1027" s="170"/>
      <c r="J1027" s="170"/>
      <c r="K1027" s="170"/>
      <c r="L1027" s="170"/>
      <c r="M1027" s="170"/>
    </row>
    <row r="1028" spans="1:13" ht="15.75">
      <c r="A1028" s="170"/>
      <c r="B1028" s="170"/>
      <c r="C1028" s="170"/>
      <c r="D1028" s="170"/>
      <c r="E1028" s="170"/>
      <c r="F1028" s="170"/>
      <c r="G1028" s="170"/>
      <c r="H1028" s="170"/>
      <c r="I1028" s="170"/>
      <c r="J1028" s="170"/>
      <c r="K1028" s="170"/>
      <c r="L1028" s="170"/>
      <c r="M1028" s="170"/>
    </row>
    <row r="1029" spans="1:13" ht="15.75">
      <c r="A1029" s="170"/>
      <c r="B1029" s="170"/>
      <c r="C1029" s="170"/>
      <c r="D1029" s="170"/>
      <c r="E1029" s="170"/>
      <c r="F1029" s="170"/>
      <c r="G1029" s="170"/>
      <c r="H1029" s="170"/>
      <c r="I1029" s="170"/>
      <c r="J1029" s="170"/>
      <c r="K1029" s="170"/>
      <c r="L1029" s="170"/>
      <c r="M1029" s="170"/>
    </row>
    <row r="1030" spans="1:13" ht="15.75">
      <c r="A1030" s="170"/>
      <c r="B1030" s="170"/>
      <c r="C1030" s="170"/>
      <c r="D1030" s="170"/>
      <c r="E1030" s="170"/>
      <c r="F1030" s="170"/>
      <c r="G1030" s="170"/>
      <c r="H1030" s="170"/>
      <c r="I1030" s="170"/>
      <c r="J1030" s="170"/>
      <c r="K1030" s="170"/>
      <c r="L1030" s="170"/>
      <c r="M1030" s="170"/>
    </row>
    <row r="1031" spans="1:13" ht="15.75">
      <c r="A1031" s="170"/>
      <c r="B1031" s="170"/>
      <c r="C1031" s="170"/>
      <c r="D1031" s="170"/>
      <c r="E1031" s="170"/>
      <c r="F1031" s="170"/>
      <c r="G1031" s="170"/>
      <c r="H1031" s="170"/>
      <c r="I1031" s="170"/>
      <c r="J1031" s="170"/>
      <c r="K1031" s="170"/>
      <c r="L1031" s="170"/>
      <c r="M1031" s="170"/>
    </row>
    <row r="1032" spans="1:13" ht="15.75">
      <c r="A1032" s="170"/>
      <c r="B1032" s="170"/>
      <c r="C1032" s="170"/>
      <c r="D1032" s="170"/>
      <c r="E1032" s="170"/>
      <c r="F1032" s="170"/>
      <c r="G1032" s="170"/>
      <c r="H1032" s="170"/>
      <c r="I1032" s="170"/>
      <c r="J1032" s="170"/>
      <c r="K1032" s="170"/>
      <c r="L1032" s="170"/>
      <c r="M1032" s="170"/>
    </row>
    <row r="1033" spans="1:13" ht="15.75">
      <c r="A1033" s="170"/>
      <c r="B1033" s="170"/>
      <c r="C1033" s="170"/>
      <c r="D1033" s="170"/>
      <c r="E1033" s="170"/>
      <c r="F1033" s="170"/>
      <c r="G1033" s="170"/>
      <c r="H1033" s="170"/>
      <c r="I1033" s="170"/>
      <c r="J1033" s="170"/>
      <c r="K1033" s="170"/>
      <c r="L1033" s="170"/>
      <c r="M1033" s="170"/>
    </row>
    <row r="1034" spans="1:13" ht="15.75">
      <c r="A1034" s="170"/>
      <c r="B1034" s="170"/>
      <c r="C1034" s="170"/>
      <c r="D1034" s="170"/>
      <c r="E1034" s="170"/>
      <c r="F1034" s="170"/>
      <c r="G1034" s="170"/>
      <c r="H1034" s="170"/>
      <c r="I1034" s="170"/>
      <c r="J1034" s="170"/>
      <c r="K1034" s="170"/>
      <c r="L1034" s="170"/>
      <c r="M1034" s="170"/>
    </row>
    <row r="1035" spans="1:13" ht="15.75">
      <c r="A1035" s="170"/>
      <c r="B1035" s="170"/>
      <c r="C1035" s="170"/>
      <c r="D1035" s="170"/>
      <c r="E1035" s="170"/>
      <c r="F1035" s="170"/>
      <c r="G1035" s="170"/>
      <c r="H1035" s="170"/>
      <c r="I1035" s="170"/>
      <c r="J1035" s="170"/>
      <c r="K1035" s="170"/>
      <c r="L1035" s="170"/>
      <c r="M1035" s="170"/>
    </row>
    <row r="1036" spans="1:13" ht="15.75">
      <c r="A1036" s="170"/>
      <c r="B1036" s="170"/>
      <c r="C1036" s="170"/>
      <c r="D1036" s="170"/>
      <c r="E1036" s="170"/>
      <c r="F1036" s="170"/>
      <c r="G1036" s="170"/>
      <c r="H1036" s="170"/>
      <c r="I1036" s="170"/>
      <c r="J1036" s="170"/>
      <c r="K1036" s="170"/>
      <c r="L1036" s="170"/>
      <c r="M1036" s="170"/>
    </row>
    <row r="1037" spans="1:13" ht="15.75">
      <c r="A1037" s="170"/>
      <c r="B1037" s="170"/>
      <c r="C1037" s="170"/>
      <c r="D1037" s="170"/>
      <c r="E1037" s="170"/>
      <c r="F1037" s="170"/>
      <c r="G1037" s="170"/>
      <c r="H1037" s="170"/>
      <c r="I1037" s="170"/>
      <c r="J1037" s="170"/>
      <c r="K1037" s="170"/>
      <c r="L1037" s="170"/>
      <c r="M1037" s="170"/>
    </row>
    <row r="1038" spans="1:13" ht="15.75">
      <c r="A1038" s="170"/>
      <c r="B1038" s="170"/>
      <c r="C1038" s="170"/>
      <c r="D1038" s="170"/>
      <c r="E1038" s="170"/>
      <c r="F1038" s="170"/>
      <c r="G1038" s="170"/>
      <c r="H1038" s="170"/>
      <c r="I1038" s="170"/>
      <c r="J1038" s="170"/>
      <c r="K1038" s="170"/>
      <c r="L1038" s="170"/>
      <c r="M1038" s="170"/>
    </row>
    <row r="1039" spans="1:13" ht="15.75">
      <c r="A1039" s="170"/>
      <c r="B1039" s="170"/>
      <c r="C1039" s="170"/>
      <c r="D1039" s="170"/>
      <c r="E1039" s="170"/>
      <c r="F1039" s="170"/>
      <c r="G1039" s="170"/>
      <c r="H1039" s="170"/>
      <c r="I1039" s="170"/>
      <c r="J1039" s="170"/>
      <c r="K1039" s="170"/>
      <c r="L1039" s="170"/>
      <c r="M1039" s="170"/>
    </row>
    <row r="1040" spans="1:13" ht="15.75">
      <c r="A1040" s="170"/>
      <c r="B1040" s="170"/>
      <c r="C1040" s="170"/>
      <c r="D1040" s="170"/>
      <c r="E1040" s="170"/>
      <c r="F1040" s="170"/>
      <c r="G1040" s="170"/>
      <c r="H1040" s="170"/>
      <c r="I1040" s="170"/>
      <c r="J1040" s="170"/>
      <c r="K1040" s="170"/>
      <c r="L1040" s="170"/>
      <c r="M1040" s="170"/>
    </row>
    <row r="1041" spans="1:13" ht="15.75">
      <c r="A1041" s="170"/>
      <c r="B1041" s="170"/>
      <c r="C1041" s="170"/>
      <c r="D1041" s="170"/>
      <c r="E1041" s="170"/>
      <c r="F1041" s="170"/>
      <c r="G1041" s="170"/>
      <c r="H1041" s="170"/>
      <c r="I1041" s="170"/>
      <c r="J1041" s="170"/>
      <c r="K1041" s="170"/>
      <c r="L1041" s="170"/>
      <c r="M1041" s="170"/>
    </row>
    <row r="1042" spans="1:13" ht="15.75">
      <c r="A1042" s="170"/>
      <c r="B1042" s="170"/>
      <c r="C1042" s="170"/>
      <c r="D1042" s="170"/>
      <c r="E1042" s="170"/>
      <c r="F1042" s="170"/>
      <c r="G1042" s="170"/>
      <c r="H1042" s="170"/>
      <c r="I1042" s="170"/>
      <c r="J1042" s="170"/>
      <c r="K1042" s="170"/>
      <c r="L1042" s="170"/>
      <c r="M1042" s="170"/>
    </row>
    <row r="1043" spans="1:13" ht="15.75">
      <c r="A1043" s="170"/>
      <c r="B1043" s="170"/>
      <c r="C1043" s="170"/>
      <c r="D1043" s="170"/>
      <c r="E1043" s="170"/>
      <c r="F1043" s="170"/>
      <c r="G1043" s="170"/>
      <c r="H1043" s="170"/>
      <c r="I1043" s="170"/>
      <c r="J1043" s="170"/>
      <c r="K1043" s="170"/>
      <c r="L1043" s="170"/>
      <c r="M1043" s="170"/>
    </row>
    <row r="1044" spans="1:13" ht="15.75">
      <c r="A1044" s="170"/>
      <c r="B1044" s="170"/>
      <c r="C1044" s="170"/>
      <c r="D1044" s="170"/>
      <c r="E1044" s="170"/>
      <c r="F1044" s="170"/>
      <c r="G1044" s="170"/>
      <c r="H1044" s="170"/>
      <c r="I1044" s="170"/>
      <c r="J1044" s="170"/>
      <c r="K1044" s="170"/>
      <c r="L1044" s="170"/>
      <c r="M1044" s="170"/>
    </row>
    <row r="1045" spans="1:13" ht="15.75">
      <c r="A1045" s="170"/>
      <c r="B1045" s="170"/>
      <c r="C1045" s="170"/>
      <c r="D1045" s="170"/>
      <c r="E1045" s="170"/>
      <c r="F1045" s="170"/>
      <c r="G1045" s="170"/>
      <c r="H1045" s="170"/>
      <c r="I1045" s="170"/>
      <c r="J1045" s="170"/>
      <c r="K1045" s="170"/>
      <c r="L1045" s="170"/>
      <c r="M1045" s="170"/>
    </row>
    <row r="1046" spans="1:13" ht="15.75">
      <c r="A1046" s="170"/>
      <c r="B1046" s="170"/>
      <c r="C1046" s="170"/>
      <c r="D1046" s="170"/>
      <c r="E1046" s="170"/>
      <c r="F1046" s="170"/>
      <c r="G1046" s="170"/>
      <c r="H1046" s="170"/>
      <c r="I1046" s="170"/>
      <c r="J1046" s="170"/>
      <c r="K1046" s="170"/>
      <c r="L1046" s="170"/>
      <c r="M1046" s="170"/>
    </row>
    <row r="1047" spans="1:13" ht="15.75">
      <c r="A1047" s="170"/>
      <c r="B1047" s="170"/>
      <c r="C1047" s="170"/>
      <c r="D1047" s="170"/>
      <c r="E1047" s="170"/>
      <c r="F1047" s="170"/>
      <c r="G1047" s="170"/>
      <c r="H1047" s="170"/>
      <c r="I1047" s="170"/>
      <c r="J1047" s="170"/>
      <c r="K1047" s="170"/>
      <c r="L1047" s="170"/>
      <c r="M1047" s="170"/>
    </row>
    <row r="1048" spans="1:13" ht="15.75">
      <c r="A1048" s="170"/>
      <c r="B1048" s="170"/>
      <c r="C1048" s="170"/>
      <c r="D1048" s="170"/>
      <c r="E1048" s="170"/>
      <c r="F1048" s="170"/>
      <c r="G1048" s="170"/>
      <c r="H1048" s="170"/>
      <c r="I1048" s="170"/>
      <c r="J1048" s="170"/>
      <c r="K1048" s="170"/>
      <c r="L1048" s="170"/>
      <c r="M1048" s="170"/>
    </row>
    <row r="1049" spans="1:13" ht="15.75">
      <c r="A1049" s="170"/>
      <c r="B1049" s="170"/>
      <c r="C1049" s="170"/>
      <c r="D1049" s="170"/>
      <c r="E1049" s="170"/>
      <c r="F1049" s="170"/>
      <c r="G1049" s="170"/>
      <c r="H1049" s="170"/>
      <c r="I1049" s="170"/>
      <c r="J1049" s="170"/>
      <c r="K1049" s="170"/>
      <c r="L1049" s="170"/>
      <c r="M1049" s="170"/>
    </row>
    <row r="1050" spans="1:13" ht="15.75">
      <c r="A1050" s="170"/>
      <c r="B1050" s="170"/>
      <c r="C1050" s="170"/>
      <c r="D1050" s="170"/>
      <c r="E1050" s="170"/>
      <c r="F1050" s="170"/>
      <c r="G1050" s="170"/>
      <c r="H1050" s="170"/>
      <c r="I1050" s="170"/>
      <c r="J1050" s="170"/>
      <c r="K1050" s="170"/>
      <c r="L1050" s="170"/>
      <c r="M1050" s="170"/>
    </row>
    <row r="1051" spans="1:13" ht="15.75">
      <c r="A1051" s="170"/>
      <c r="B1051" s="170"/>
      <c r="C1051" s="170"/>
      <c r="D1051" s="170"/>
      <c r="E1051" s="170"/>
      <c r="F1051" s="170"/>
      <c r="G1051" s="170"/>
      <c r="H1051" s="170"/>
      <c r="I1051" s="170"/>
      <c r="J1051" s="170"/>
      <c r="K1051" s="170"/>
      <c r="L1051" s="170"/>
      <c r="M1051" s="170"/>
    </row>
    <row r="1052" spans="1:13" ht="15.75">
      <c r="A1052" s="170"/>
      <c r="B1052" s="170"/>
      <c r="C1052" s="170"/>
      <c r="D1052" s="170"/>
      <c r="E1052" s="170"/>
      <c r="F1052" s="170"/>
      <c r="G1052" s="170"/>
      <c r="H1052" s="170"/>
      <c r="I1052" s="170"/>
      <c r="J1052" s="170"/>
      <c r="K1052" s="170"/>
      <c r="L1052" s="170"/>
      <c r="M1052" s="170"/>
    </row>
    <row r="1053" spans="1:13" ht="15.75">
      <c r="A1053" s="170"/>
      <c r="B1053" s="170"/>
      <c r="C1053" s="170"/>
      <c r="D1053" s="170"/>
      <c r="E1053" s="170"/>
      <c r="F1053" s="170"/>
      <c r="G1053" s="170"/>
      <c r="H1053" s="170"/>
      <c r="I1053" s="170"/>
      <c r="J1053" s="170"/>
      <c r="K1053" s="170"/>
      <c r="L1053" s="170"/>
      <c r="M1053" s="170"/>
    </row>
    <row r="1054" spans="1:13" ht="15.75">
      <c r="A1054" s="170"/>
      <c r="B1054" s="170"/>
      <c r="C1054" s="170"/>
      <c r="D1054" s="170"/>
      <c r="E1054" s="170"/>
      <c r="F1054" s="170"/>
      <c r="G1054" s="170"/>
      <c r="H1054" s="170"/>
      <c r="I1054" s="170"/>
      <c r="J1054" s="170"/>
      <c r="K1054" s="170"/>
      <c r="L1054" s="170"/>
      <c r="M1054" s="170"/>
    </row>
    <row r="1055" spans="1:13" ht="15.75">
      <c r="A1055" s="170"/>
      <c r="B1055" s="170"/>
      <c r="C1055" s="170"/>
      <c r="D1055" s="170"/>
      <c r="E1055" s="170"/>
      <c r="F1055" s="170"/>
      <c r="G1055" s="170"/>
      <c r="H1055" s="170"/>
      <c r="I1055" s="170"/>
      <c r="J1055" s="170"/>
      <c r="K1055" s="170"/>
      <c r="L1055" s="170"/>
      <c r="M1055" s="170"/>
    </row>
    <row r="1056" spans="1:13" ht="15.75">
      <c r="A1056" s="170"/>
      <c r="B1056" s="170"/>
      <c r="C1056" s="170"/>
      <c r="D1056" s="170"/>
      <c r="E1056" s="170"/>
      <c r="F1056" s="170"/>
      <c r="G1056" s="170"/>
      <c r="H1056" s="170"/>
      <c r="I1056" s="170"/>
      <c r="J1056" s="170"/>
      <c r="K1056" s="170"/>
      <c r="L1056" s="170"/>
      <c r="M1056" s="170"/>
    </row>
    <row r="1057" spans="1:13" ht="15.75">
      <c r="A1057" s="170"/>
      <c r="B1057" s="170"/>
      <c r="C1057" s="170"/>
      <c r="D1057" s="170"/>
      <c r="E1057" s="170"/>
      <c r="F1057" s="170"/>
      <c r="G1057" s="170"/>
      <c r="H1057" s="170"/>
      <c r="I1057" s="170"/>
      <c r="J1057" s="170"/>
      <c r="K1057" s="170"/>
      <c r="L1057" s="170"/>
      <c r="M1057" s="170"/>
    </row>
    <row r="1058" spans="1:13" ht="15.75">
      <c r="A1058" s="170"/>
      <c r="B1058" s="170"/>
      <c r="C1058" s="170"/>
      <c r="D1058" s="170"/>
      <c r="E1058" s="170"/>
      <c r="F1058" s="170"/>
      <c r="G1058" s="170"/>
      <c r="H1058" s="170"/>
      <c r="I1058" s="170"/>
      <c r="J1058" s="170"/>
      <c r="K1058" s="170"/>
      <c r="L1058" s="170"/>
      <c r="M1058" s="170"/>
    </row>
    <row r="1059" spans="1:13" ht="15.75">
      <c r="A1059" s="170"/>
      <c r="B1059" s="170"/>
      <c r="C1059" s="170"/>
      <c r="D1059" s="170"/>
      <c r="E1059" s="170"/>
      <c r="F1059" s="170"/>
      <c r="G1059" s="170"/>
      <c r="H1059" s="170"/>
      <c r="I1059" s="170"/>
      <c r="J1059" s="170"/>
      <c r="K1059" s="170"/>
      <c r="L1059" s="170"/>
      <c r="M1059" s="170"/>
    </row>
    <row r="1060" spans="1:13" ht="15.75">
      <c r="A1060" s="170"/>
      <c r="B1060" s="170"/>
      <c r="C1060" s="170"/>
      <c r="D1060" s="170"/>
      <c r="E1060" s="170"/>
      <c r="F1060" s="170"/>
      <c r="G1060" s="170"/>
      <c r="H1060" s="170"/>
      <c r="I1060" s="170"/>
      <c r="J1060" s="170"/>
      <c r="K1060" s="170"/>
      <c r="L1060" s="170"/>
      <c r="M1060" s="170"/>
    </row>
    <row r="1061" spans="1:13" ht="15.75">
      <c r="A1061" s="170"/>
      <c r="B1061" s="170"/>
      <c r="C1061" s="170"/>
      <c r="D1061" s="170"/>
      <c r="E1061" s="170"/>
      <c r="F1061" s="170"/>
      <c r="G1061" s="170"/>
      <c r="H1061" s="170"/>
      <c r="I1061" s="170"/>
      <c r="J1061" s="170"/>
      <c r="K1061" s="170"/>
      <c r="L1061" s="170"/>
      <c r="M1061" s="170"/>
    </row>
    <row r="1062" spans="1:13" ht="15.75">
      <c r="A1062" s="170"/>
      <c r="B1062" s="170"/>
      <c r="C1062" s="170"/>
      <c r="D1062" s="170"/>
      <c r="E1062" s="170"/>
      <c r="F1062" s="170"/>
      <c r="G1062" s="170"/>
      <c r="H1062" s="170"/>
      <c r="I1062" s="170"/>
      <c r="J1062" s="170"/>
      <c r="K1062" s="170"/>
      <c r="L1062" s="170"/>
      <c r="M1062" s="170"/>
    </row>
    <row r="1063" spans="1:13" ht="15.75">
      <c r="A1063" s="170"/>
      <c r="B1063" s="170"/>
      <c r="C1063" s="170"/>
      <c r="D1063" s="170"/>
      <c r="E1063" s="170"/>
      <c r="F1063" s="170"/>
      <c r="G1063" s="170"/>
      <c r="H1063" s="170"/>
      <c r="I1063" s="170"/>
      <c r="J1063" s="170"/>
      <c r="K1063" s="170"/>
      <c r="L1063" s="170"/>
      <c r="M1063" s="170"/>
    </row>
    <row r="1064" spans="1:13" ht="15.75">
      <c r="A1064" s="170"/>
      <c r="B1064" s="170"/>
      <c r="C1064" s="170"/>
      <c r="D1064" s="170"/>
      <c r="E1064" s="170"/>
      <c r="F1064" s="170"/>
      <c r="G1064" s="170"/>
      <c r="H1064" s="170"/>
      <c r="I1064" s="170"/>
      <c r="J1064" s="170"/>
      <c r="K1064" s="170"/>
      <c r="L1064" s="170"/>
      <c r="M1064" s="170"/>
    </row>
    <row r="1065" spans="1:13" ht="15.75">
      <c r="A1065" s="170"/>
      <c r="B1065" s="170"/>
      <c r="C1065" s="170"/>
      <c r="D1065" s="170"/>
      <c r="E1065" s="170"/>
      <c r="F1065" s="170"/>
      <c r="G1065" s="170"/>
      <c r="H1065" s="170"/>
      <c r="I1065" s="170"/>
      <c r="J1065" s="170"/>
      <c r="K1065" s="170"/>
      <c r="L1065" s="170"/>
      <c r="M1065" s="170"/>
    </row>
    <row r="1066" spans="1:13" ht="15.75">
      <c r="A1066" s="170"/>
      <c r="B1066" s="170"/>
      <c r="C1066" s="170"/>
      <c r="D1066" s="170"/>
      <c r="E1066" s="170"/>
      <c r="F1066" s="170"/>
      <c r="G1066" s="170"/>
      <c r="H1066" s="170"/>
      <c r="I1066" s="170"/>
      <c r="J1066" s="170"/>
      <c r="K1066" s="170"/>
      <c r="L1066" s="170"/>
      <c r="M1066" s="170"/>
    </row>
    <row r="1067" spans="1:13" ht="15.75">
      <c r="A1067" s="170"/>
      <c r="B1067" s="170"/>
      <c r="C1067" s="170"/>
      <c r="D1067" s="170"/>
      <c r="E1067" s="170"/>
      <c r="F1067" s="170"/>
      <c r="G1067" s="170"/>
      <c r="H1067" s="170"/>
      <c r="I1067" s="170"/>
      <c r="J1067" s="170"/>
      <c r="K1067" s="170"/>
      <c r="L1067" s="170"/>
      <c r="M1067" s="170"/>
    </row>
    <row r="1068" spans="1:13" ht="15.75">
      <c r="A1068" s="170"/>
      <c r="B1068" s="170"/>
      <c r="C1068" s="170"/>
      <c r="D1068" s="170"/>
      <c r="E1068" s="170"/>
      <c r="F1068" s="170"/>
      <c r="G1068" s="170"/>
      <c r="H1068" s="170"/>
      <c r="I1068" s="170"/>
      <c r="J1068" s="170"/>
      <c r="K1068" s="170"/>
      <c r="L1068" s="170"/>
      <c r="M1068" s="170"/>
    </row>
    <row r="1069" spans="1:13" ht="15.75">
      <c r="A1069" s="170"/>
      <c r="B1069" s="170"/>
      <c r="C1069" s="170"/>
      <c r="D1069" s="170"/>
      <c r="E1069" s="170"/>
      <c r="F1069" s="170"/>
      <c r="G1069" s="170"/>
      <c r="H1069" s="170"/>
      <c r="I1069" s="170"/>
      <c r="J1069" s="170"/>
      <c r="K1069" s="170"/>
      <c r="L1069" s="170"/>
      <c r="M1069" s="170"/>
    </row>
    <row r="1070" spans="1:13" ht="15.75">
      <c r="A1070" s="170"/>
      <c r="B1070" s="170"/>
      <c r="C1070" s="170"/>
      <c r="D1070" s="170"/>
      <c r="E1070" s="170"/>
      <c r="F1070" s="170"/>
      <c r="G1070" s="170"/>
      <c r="H1070" s="170"/>
      <c r="I1070" s="170"/>
      <c r="J1070" s="170"/>
      <c r="K1070" s="170"/>
      <c r="L1070" s="170"/>
      <c r="M1070" s="170"/>
    </row>
    <row r="1071" spans="1:13" ht="15.75">
      <c r="A1071" s="170"/>
      <c r="B1071" s="170"/>
      <c r="C1071" s="170"/>
      <c r="D1071" s="170"/>
      <c r="E1071" s="170"/>
      <c r="F1071" s="170"/>
      <c r="G1071" s="170"/>
      <c r="H1071" s="170"/>
      <c r="I1071" s="170"/>
      <c r="J1071" s="170"/>
      <c r="K1071" s="170"/>
      <c r="L1071" s="170"/>
      <c r="M1071" s="170"/>
    </row>
    <row r="1072" spans="1:13" ht="15.75">
      <c r="A1072" s="170"/>
      <c r="B1072" s="170"/>
      <c r="C1072" s="170"/>
      <c r="D1072" s="170"/>
      <c r="E1072" s="170"/>
      <c r="F1072" s="170"/>
      <c r="G1072" s="170"/>
      <c r="H1072" s="170"/>
      <c r="I1072" s="170"/>
      <c r="J1072" s="170"/>
      <c r="K1072" s="170"/>
      <c r="L1072" s="170"/>
      <c r="M1072" s="170"/>
    </row>
    <row r="1073" spans="1:13" ht="15.75">
      <c r="A1073" s="170"/>
      <c r="B1073" s="170"/>
      <c r="C1073" s="170"/>
      <c r="D1073" s="170"/>
      <c r="E1073" s="170"/>
      <c r="F1073" s="170"/>
      <c r="G1073" s="170"/>
      <c r="H1073" s="170"/>
      <c r="I1073" s="170"/>
      <c r="J1073" s="170"/>
      <c r="K1073" s="170"/>
      <c r="L1073" s="170"/>
      <c r="M1073" s="170"/>
    </row>
    <row r="1074" spans="1:13" ht="15.75">
      <c r="A1074" s="170"/>
      <c r="B1074" s="170"/>
      <c r="C1074" s="170"/>
      <c r="D1074" s="170"/>
      <c r="E1074" s="170"/>
      <c r="F1074" s="170"/>
      <c r="G1074" s="170"/>
      <c r="H1074" s="170"/>
      <c r="I1074" s="170"/>
      <c r="J1074" s="170"/>
      <c r="K1074" s="170"/>
      <c r="L1074" s="170"/>
      <c r="M1074" s="170"/>
    </row>
    <row r="1075" spans="1:13" ht="15.75">
      <c r="A1075" s="170"/>
      <c r="B1075" s="170"/>
      <c r="C1075" s="170"/>
      <c r="D1075" s="170"/>
      <c r="E1075" s="170"/>
      <c r="F1075" s="170"/>
      <c r="G1075" s="170"/>
      <c r="H1075" s="170"/>
      <c r="I1075" s="170"/>
      <c r="J1075" s="170"/>
      <c r="K1075" s="170"/>
      <c r="L1075" s="170"/>
      <c r="M1075" s="170"/>
    </row>
    <row r="1076" spans="1:13" ht="15.75">
      <c r="A1076" s="170"/>
      <c r="B1076" s="170"/>
      <c r="C1076" s="170"/>
      <c r="D1076" s="170"/>
      <c r="E1076" s="170"/>
      <c r="F1076" s="170"/>
      <c r="G1076" s="170"/>
      <c r="H1076" s="170"/>
      <c r="I1076" s="170"/>
      <c r="J1076" s="170"/>
      <c r="K1076" s="170"/>
      <c r="L1076" s="170"/>
      <c r="M1076" s="170"/>
    </row>
    <row r="1077" spans="1:13" ht="15.75">
      <c r="A1077" s="170"/>
      <c r="B1077" s="170"/>
      <c r="C1077" s="170"/>
      <c r="D1077" s="170"/>
      <c r="E1077" s="170"/>
      <c r="F1077" s="170"/>
      <c r="G1077" s="170"/>
      <c r="H1077" s="170"/>
      <c r="I1077" s="170"/>
      <c r="J1077" s="170"/>
      <c r="K1077" s="170"/>
      <c r="L1077" s="170"/>
      <c r="M1077" s="170"/>
    </row>
    <row r="1078" spans="1:13" ht="15.75">
      <c r="A1078" s="170"/>
      <c r="B1078" s="170"/>
      <c r="C1078" s="170"/>
      <c r="D1078" s="170"/>
      <c r="E1078" s="170"/>
      <c r="F1078" s="170"/>
      <c r="G1078" s="170"/>
      <c r="H1078" s="170"/>
      <c r="I1078" s="170"/>
      <c r="J1078" s="170"/>
      <c r="K1078" s="170"/>
      <c r="L1078" s="170"/>
      <c r="M1078" s="170"/>
    </row>
    <row r="1079" spans="1:13" ht="15.75">
      <c r="A1079" s="170"/>
      <c r="B1079" s="170"/>
      <c r="C1079" s="170"/>
      <c r="D1079" s="170"/>
      <c r="E1079" s="170"/>
      <c r="F1079" s="170"/>
      <c r="G1079" s="170"/>
      <c r="H1079" s="170"/>
      <c r="I1079" s="170"/>
      <c r="J1079" s="170"/>
      <c r="K1079" s="170"/>
      <c r="L1079" s="170"/>
      <c r="M1079" s="170"/>
    </row>
    <row r="1080" spans="1:13" ht="15.75">
      <c r="A1080" s="170"/>
      <c r="B1080" s="170"/>
      <c r="C1080" s="170"/>
      <c r="D1080" s="170"/>
      <c r="E1080" s="170"/>
      <c r="F1080" s="170"/>
      <c r="G1080" s="170"/>
      <c r="H1080" s="170"/>
      <c r="I1080" s="170"/>
      <c r="J1080" s="170"/>
      <c r="K1080" s="170"/>
      <c r="L1080" s="170"/>
      <c r="M1080" s="170"/>
    </row>
    <row r="1081" spans="1:13" ht="15.75">
      <c r="A1081" s="170"/>
      <c r="B1081" s="170"/>
      <c r="C1081" s="170"/>
      <c r="D1081" s="170"/>
      <c r="E1081" s="170"/>
      <c r="F1081" s="170"/>
      <c r="G1081" s="170"/>
      <c r="H1081" s="170"/>
      <c r="I1081" s="170"/>
      <c r="J1081" s="170"/>
      <c r="K1081" s="170"/>
      <c r="L1081" s="170"/>
      <c r="M1081" s="170"/>
    </row>
    <row r="1082" spans="1:13" ht="15.75">
      <c r="A1082" s="170"/>
      <c r="B1082" s="170"/>
      <c r="C1082" s="170"/>
      <c r="D1082" s="170"/>
      <c r="E1082" s="170"/>
      <c r="F1082" s="170"/>
      <c r="G1082" s="170"/>
      <c r="H1082" s="170"/>
      <c r="I1082" s="170"/>
      <c r="J1082" s="170"/>
      <c r="K1082" s="170"/>
      <c r="L1082" s="170"/>
      <c r="M1082" s="170"/>
    </row>
    <row r="1083" spans="1:13" ht="15.75">
      <c r="A1083" s="170"/>
      <c r="B1083" s="170"/>
      <c r="C1083" s="170"/>
      <c r="D1083" s="170"/>
      <c r="E1083" s="170"/>
      <c r="F1083" s="170"/>
      <c r="G1083" s="170"/>
      <c r="H1083" s="170"/>
      <c r="I1083" s="170"/>
      <c r="J1083" s="170"/>
      <c r="K1083" s="170"/>
      <c r="L1083" s="170"/>
      <c r="M1083" s="170"/>
    </row>
    <row r="1084" spans="1:13" ht="15.75">
      <c r="A1084" s="170"/>
      <c r="B1084" s="170"/>
      <c r="C1084" s="170"/>
      <c r="D1084" s="170"/>
      <c r="E1084" s="170"/>
      <c r="F1084" s="170"/>
      <c r="G1084" s="170"/>
      <c r="H1084" s="170"/>
      <c r="I1084" s="170"/>
      <c r="J1084" s="170"/>
      <c r="K1084" s="170"/>
      <c r="L1084" s="170"/>
      <c r="M1084" s="170"/>
    </row>
    <row r="1085" spans="1:13" ht="15.75">
      <c r="A1085" s="170"/>
      <c r="B1085" s="170"/>
      <c r="C1085" s="170"/>
      <c r="D1085" s="170"/>
      <c r="E1085" s="170"/>
      <c r="F1085" s="170"/>
      <c r="G1085" s="170"/>
      <c r="H1085" s="170"/>
      <c r="I1085" s="170"/>
      <c r="J1085" s="170"/>
      <c r="K1085" s="170"/>
      <c r="L1085" s="170"/>
      <c r="M1085" s="170"/>
    </row>
    <row r="1086" spans="1:13" ht="15.75">
      <c r="A1086" s="170"/>
      <c r="B1086" s="170"/>
      <c r="C1086" s="170"/>
      <c r="D1086" s="170"/>
      <c r="E1086" s="170"/>
      <c r="F1086" s="170"/>
      <c r="G1086" s="170"/>
      <c r="H1086" s="170"/>
      <c r="I1086" s="170"/>
      <c r="J1086" s="170"/>
      <c r="K1086" s="170"/>
      <c r="L1086" s="170"/>
      <c r="M1086" s="170"/>
    </row>
    <row r="1087" spans="1:13" ht="15.75">
      <c r="A1087" s="170"/>
      <c r="B1087" s="170"/>
      <c r="C1087" s="170"/>
      <c r="D1087" s="170"/>
      <c r="E1087" s="170"/>
      <c r="F1087" s="170"/>
      <c r="G1087" s="170"/>
      <c r="H1087" s="170"/>
      <c r="I1087" s="170"/>
      <c r="J1087" s="170"/>
      <c r="K1087" s="170"/>
      <c r="L1087" s="170"/>
      <c r="M1087" s="170"/>
    </row>
    <row r="1088" spans="1:13" ht="15.75">
      <c r="A1088" s="170"/>
      <c r="B1088" s="170"/>
      <c r="C1088" s="170"/>
      <c r="D1088" s="170"/>
      <c r="E1088" s="170"/>
      <c r="F1088" s="170"/>
      <c r="G1088" s="170"/>
      <c r="H1088" s="170"/>
      <c r="I1088" s="170"/>
      <c r="J1088" s="170"/>
      <c r="K1088" s="170"/>
      <c r="L1088" s="170"/>
      <c r="M1088" s="170"/>
    </row>
    <row r="1089" spans="1:13" ht="15.75">
      <c r="A1089" s="170"/>
      <c r="B1089" s="170"/>
      <c r="C1089" s="170"/>
      <c r="D1089" s="170"/>
      <c r="E1089" s="170"/>
      <c r="F1089" s="170"/>
      <c r="G1089" s="170"/>
      <c r="H1089" s="170"/>
      <c r="I1089" s="170"/>
      <c r="J1089" s="170"/>
      <c r="K1089" s="170"/>
      <c r="L1089" s="170"/>
      <c r="M1089" s="170"/>
    </row>
    <row r="1090" spans="1:13" ht="15.75">
      <c r="A1090" s="170"/>
      <c r="B1090" s="170"/>
      <c r="C1090" s="170"/>
      <c r="D1090" s="170"/>
      <c r="E1090" s="170"/>
      <c r="F1090" s="170"/>
      <c r="G1090" s="170"/>
      <c r="H1090" s="170"/>
      <c r="I1090" s="170"/>
      <c r="J1090" s="170"/>
      <c r="K1090" s="170"/>
      <c r="L1090" s="170"/>
      <c r="M1090" s="170"/>
    </row>
    <row r="1091" spans="1:13" ht="15.75">
      <c r="A1091" s="170"/>
      <c r="B1091" s="170"/>
      <c r="C1091" s="170"/>
      <c r="D1091" s="170"/>
      <c r="E1091" s="170"/>
      <c r="F1091" s="170"/>
      <c r="G1091" s="170"/>
      <c r="H1091" s="170"/>
      <c r="I1091" s="170"/>
      <c r="J1091" s="170"/>
      <c r="K1091" s="170"/>
      <c r="L1091" s="170"/>
      <c r="M1091" s="170"/>
    </row>
    <row r="1092" spans="1:13" ht="15.75">
      <c r="A1092" s="170"/>
      <c r="B1092" s="170"/>
      <c r="C1092" s="170"/>
      <c r="D1092" s="170"/>
      <c r="E1092" s="170"/>
      <c r="F1092" s="170"/>
      <c r="G1092" s="170"/>
      <c r="H1092" s="170"/>
      <c r="I1092" s="170"/>
      <c r="J1092" s="170"/>
      <c r="K1092" s="170"/>
      <c r="L1092" s="170"/>
      <c r="M1092" s="170"/>
    </row>
    <row r="1093" spans="1:13" ht="15.75">
      <c r="A1093" s="170"/>
      <c r="B1093" s="170"/>
      <c r="C1093" s="170"/>
      <c r="D1093" s="170"/>
      <c r="E1093" s="170"/>
      <c r="F1093" s="170"/>
      <c r="G1093" s="170"/>
      <c r="H1093" s="170"/>
      <c r="I1093" s="170"/>
      <c r="J1093" s="170"/>
      <c r="K1093" s="170"/>
      <c r="L1093" s="170"/>
      <c r="M1093" s="170"/>
    </row>
    <row r="1094" spans="1:13" ht="15.75">
      <c r="A1094" s="170"/>
      <c r="B1094" s="170"/>
      <c r="C1094" s="170"/>
      <c r="D1094" s="170"/>
      <c r="E1094" s="170"/>
      <c r="F1094" s="170"/>
      <c r="G1094" s="170"/>
      <c r="H1094" s="170"/>
      <c r="I1094" s="170"/>
      <c r="J1094" s="170"/>
      <c r="K1094" s="170"/>
      <c r="L1094" s="170"/>
      <c r="M1094" s="170"/>
    </row>
    <row r="1095" spans="1:13" ht="15.75">
      <c r="A1095" s="170"/>
      <c r="B1095" s="170"/>
      <c r="C1095" s="170"/>
      <c r="D1095" s="170"/>
      <c r="E1095" s="170"/>
      <c r="F1095" s="170"/>
      <c r="G1095" s="170"/>
      <c r="H1095" s="170"/>
      <c r="I1095" s="170"/>
      <c r="J1095" s="170"/>
      <c r="K1095" s="170"/>
      <c r="L1095" s="170"/>
      <c r="M1095" s="170"/>
    </row>
    <row r="1096" spans="1:13" ht="15.75">
      <c r="A1096" s="170"/>
      <c r="B1096" s="170"/>
      <c r="C1096" s="170"/>
      <c r="D1096" s="170"/>
      <c r="E1096" s="170"/>
      <c r="F1096" s="170"/>
      <c r="G1096" s="170"/>
      <c r="H1096" s="170"/>
      <c r="I1096" s="170"/>
      <c r="J1096" s="170"/>
      <c r="K1096" s="170"/>
      <c r="L1096" s="170"/>
      <c r="M1096" s="170"/>
    </row>
    <row r="1097" spans="1:13" ht="15.75">
      <c r="A1097" s="170"/>
      <c r="B1097" s="170"/>
      <c r="C1097" s="170"/>
      <c r="D1097" s="170"/>
      <c r="E1097" s="170"/>
      <c r="F1097" s="170"/>
      <c r="G1097" s="170"/>
      <c r="H1097" s="170"/>
      <c r="I1097" s="170"/>
      <c r="J1097" s="170"/>
      <c r="K1097" s="170"/>
      <c r="L1097" s="170"/>
      <c r="M1097" s="170"/>
    </row>
    <row r="1098" spans="1:13" ht="15.75">
      <c r="A1098" s="170"/>
      <c r="B1098" s="170"/>
      <c r="C1098" s="170"/>
      <c r="D1098" s="170"/>
      <c r="E1098" s="170"/>
      <c r="F1098" s="170"/>
      <c r="G1098" s="170"/>
      <c r="H1098" s="170"/>
      <c r="I1098" s="170"/>
      <c r="J1098" s="170"/>
      <c r="K1098" s="170"/>
      <c r="L1098" s="170"/>
      <c r="M1098" s="170"/>
    </row>
    <row r="1099" spans="1:13" ht="15.75">
      <c r="A1099" s="170"/>
      <c r="B1099" s="170"/>
      <c r="C1099" s="170"/>
      <c r="D1099" s="170"/>
      <c r="E1099" s="170"/>
      <c r="F1099" s="170"/>
      <c r="G1099" s="170"/>
      <c r="H1099" s="170"/>
      <c r="I1099" s="170"/>
      <c r="J1099" s="170"/>
      <c r="K1099" s="170"/>
      <c r="L1099" s="170"/>
      <c r="M1099" s="170"/>
    </row>
    <row r="1100" spans="1:13" ht="15.75">
      <c r="A1100" s="170"/>
      <c r="B1100" s="170"/>
      <c r="C1100" s="170"/>
      <c r="D1100" s="170"/>
      <c r="E1100" s="170"/>
      <c r="F1100" s="170"/>
      <c r="G1100" s="170"/>
      <c r="H1100" s="170"/>
      <c r="I1100" s="170"/>
      <c r="J1100" s="170"/>
      <c r="K1100" s="170"/>
      <c r="L1100" s="170"/>
      <c r="M1100" s="170"/>
    </row>
    <row r="1101" spans="1:13" ht="15.75">
      <c r="A1101" s="170"/>
      <c r="B1101" s="170"/>
      <c r="C1101" s="170"/>
      <c r="D1101" s="170"/>
      <c r="E1101" s="170"/>
      <c r="F1101" s="170"/>
      <c r="G1101" s="170"/>
      <c r="H1101" s="170"/>
      <c r="I1101" s="170"/>
      <c r="J1101" s="170"/>
      <c r="K1101" s="170"/>
      <c r="L1101" s="170"/>
      <c r="M1101" s="170"/>
    </row>
    <row r="1102" spans="1:13" ht="15.75">
      <c r="A1102" s="170"/>
      <c r="B1102" s="170"/>
      <c r="C1102" s="170"/>
      <c r="D1102" s="170"/>
      <c r="E1102" s="170"/>
      <c r="F1102" s="170"/>
      <c r="G1102" s="170"/>
      <c r="H1102" s="170"/>
      <c r="I1102" s="170"/>
      <c r="J1102" s="170"/>
      <c r="K1102" s="170"/>
      <c r="L1102" s="170"/>
      <c r="M1102" s="170"/>
    </row>
    <row r="1103" spans="1:13" ht="15.75">
      <c r="A1103" s="170"/>
      <c r="B1103" s="170"/>
      <c r="C1103" s="170"/>
      <c r="D1103" s="170"/>
      <c r="E1103" s="170"/>
      <c r="F1103" s="170"/>
      <c r="G1103" s="170"/>
      <c r="H1103" s="170"/>
      <c r="I1103" s="170"/>
      <c r="J1103" s="170"/>
      <c r="K1103" s="170"/>
      <c r="L1103" s="170"/>
      <c r="M1103" s="170"/>
    </row>
    <row r="1104" spans="1:13" ht="15.75">
      <c r="A1104" s="170"/>
      <c r="B1104" s="170"/>
      <c r="C1104" s="170"/>
      <c r="D1104" s="170"/>
      <c r="E1104" s="170"/>
      <c r="F1104" s="170"/>
      <c r="G1104" s="170"/>
      <c r="H1104" s="170"/>
      <c r="I1104" s="170"/>
      <c r="J1104" s="170"/>
      <c r="K1104" s="170"/>
      <c r="L1104" s="170"/>
      <c r="M1104" s="170"/>
    </row>
    <row r="1105" spans="1:13" ht="15.75">
      <c r="A1105" s="170"/>
      <c r="B1105" s="170"/>
      <c r="C1105" s="170"/>
      <c r="D1105" s="170"/>
      <c r="E1105" s="170"/>
      <c r="F1105" s="170"/>
      <c r="G1105" s="170"/>
      <c r="H1105" s="170"/>
      <c r="I1105" s="170"/>
      <c r="J1105" s="170"/>
      <c r="K1105" s="170"/>
      <c r="L1105" s="170"/>
      <c r="M1105" s="170"/>
    </row>
    <row r="1106" spans="1:13" ht="15.75">
      <c r="A1106" s="170"/>
      <c r="B1106" s="170"/>
      <c r="C1106" s="170"/>
      <c r="D1106" s="170"/>
      <c r="E1106" s="170"/>
      <c r="F1106" s="170"/>
      <c r="G1106" s="170"/>
      <c r="H1106" s="170"/>
      <c r="I1106" s="170"/>
      <c r="J1106" s="170"/>
      <c r="K1106" s="170"/>
      <c r="L1106" s="170"/>
      <c r="M1106" s="170"/>
    </row>
    <row r="1107" spans="1:13" ht="15.75">
      <c r="A1107" s="170"/>
      <c r="B1107" s="170"/>
      <c r="C1107" s="170"/>
      <c r="D1107" s="170"/>
      <c r="E1107" s="170"/>
      <c r="F1107" s="170"/>
      <c r="G1107" s="170"/>
      <c r="H1107" s="170"/>
      <c r="I1107" s="170"/>
      <c r="J1107" s="170"/>
      <c r="K1107" s="170"/>
      <c r="L1107" s="170"/>
      <c r="M1107" s="170"/>
    </row>
    <row r="1108" spans="1:13" ht="15.75">
      <c r="A1108" s="170"/>
      <c r="B1108" s="170"/>
      <c r="C1108" s="170"/>
      <c r="D1108" s="170"/>
      <c r="E1108" s="170"/>
      <c r="F1108" s="170"/>
      <c r="G1108" s="170"/>
      <c r="H1108" s="170"/>
      <c r="I1108" s="170"/>
      <c r="J1108" s="170"/>
      <c r="K1108" s="170"/>
      <c r="L1108" s="170"/>
      <c r="M1108" s="170"/>
    </row>
    <row r="1109" spans="1:13" ht="15.75">
      <c r="A1109" s="170"/>
      <c r="B1109" s="170"/>
      <c r="C1109" s="170"/>
      <c r="D1109" s="170"/>
      <c r="E1109" s="170"/>
      <c r="F1109" s="170"/>
      <c r="G1109" s="170"/>
      <c r="H1109" s="170"/>
      <c r="I1109" s="170"/>
      <c r="J1109" s="170"/>
      <c r="K1109" s="170"/>
      <c r="L1109" s="170"/>
      <c r="M1109" s="170"/>
    </row>
    <row r="1110" spans="1:13" ht="15.75">
      <c r="A1110" s="170"/>
      <c r="B1110" s="170"/>
      <c r="C1110" s="170"/>
      <c r="D1110" s="170"/>
      <c r="E1110" s="170"/>
      <c r="F1110" s="170"/>
      <c r="G1110" s="170"/>
      <c r="H1110" s="170"/>
      <c r="I1110" s="170"/>
      <c r="J1110" s="170"/>
      <c r="K1110" s="170"/>
      <c r="L1110" s="170"/>
      <c r="M1110" s="170"/>
    </row>
    <row r="1111" spans="1:13" ht="15.75">
      <c r="A1111" s="170"/>
      <c r="B1111" s="170"/>
      <c r="C1111" s="170"/>
      <c r="D1111" s="170"/>
      <c r="E1111" s="170"/>
      <c r="F1111" s="170"/>
      <c r="G1111" s="170"/>
      <c r="H1111" s="170"/>
      <c r="I1111" s="170"/>
      <c r="J1111" s="170"/>
      <c r="K1111" s="170"/>
      <c r="L1111" s="170"/>
      <c r="M1111" s="170"/>
    </row>
    <row r="1112" spans="1:13" ht="15.75">
      <c r="A1112" s="170"/>
      <c r="B1112" s="170"/>
      <c r="C1112" s="170"/>
      <c r="D1112" s="170"/>
      <c r="E1112" s="170"/>
      <c r="F1112" s="170"/>
      <c r="G1112" s="170"/>
      <c r="H1112" s="170"/>
      <c r="I1112" s="170"/>
      <c r="J1112" s="170"/>
      <c r="K1112" s="170"/>
      <c r="L1112" s="170"/>
      <c r="M1112" s="170"/>
    </row>
    <row r="1113" spans="1:13" ht="15.75">
      <c r="A1113" s="170"/>
      <c r="B1113" s="170"/>
      <c r="C1113" s="170"/>
      <c r="D1113" s="170"/>
      <c r="E1113" s="170"/>
      <c r="F1113" s="170"/>
      <c r="G1113" s="170"/>
      <c r="H1113" s="170"/>
      <c r="I1113" s="170"/>
      <c r="J1113" s="170"/>
      <c r="K1113" s="170"/>
      <c r="L1113" s="170"/>
      <c r="M1113" s="170"/>
    </row>
    <row r="1114" spans="1:13" ht="15.75">
      <c r="A1114" s="170"/>
      <c r="B1114" s="170"/>
      <c r="C1114" s="170"/>
      <c r="D1114" s="170"/>
      <c r="E1114" s="170"/>
      <c r="F1114" s="170"/>
      <c r="G1114" s="170"/>
      <c r="H1114" s="170"/>
      <c r="I1114" s="170"/>
      <c r="J1114" s="170"/>
      <c r="K1114" s="170"/>
      <c r="L1114" s="170"/>
      <c r="M1114" s="170"/>
    </row>
    <row r="1115" spans="1:13" ht="15.75">
      <c r="A1115" s="170"/>
      <c r="B1115" s="170"/>
      <c r="C1115" s="170"/>
      <c r="D1115" s="170"/>
      <c r="E1115" s="170"/>
      <c r="F1115" s="170"/>
      <c r="G1115" s="170"/>
      <c r="H1115" s="170"/>
      <c r="I1115" s="170"/>
      <c r="J1115" s="170"/>
      <c r="K1115" s="170"/>
      <c r="L1115" s="170"/>
      <c r="M1115" s="170"/>
    </row>
    <row r="1116" spans="1:13" ht="15.75">
      <c r="A1116" s="170"/>
      <c r="B1116" s="170"/>
      <c r="C1116" s="170"/>
      <c r="D1116" s="170"/>
      <c r="E1116" s="170"/>
      <c r="F1116" s="170"/>
      <c r="G1116" s="170"/>
      <c r="H1116" s="170"/>
      <c r="I1116" s="170"/>
      <c r="J1116" s="170"/>
      <c r="K1116" s="170"/>
      <c r="L1116" s="170"/>
      <c r="M1116" s="170"/>
    </row>
    <row r="1117" spans="1:13" ht="15.75">
      <c r="A1117" s="170"/>
      <c r="B1117" s="170"/>
      <c r="C1117" s="170"/>
      <c r="D1117" s="170"/>
      <c r="E1117" s="170"/>
      <c r="F1117" s="170"/>
      <c r="G1117" s="170"/>
      <c r="H1117" s="170"/>
      <c r="I1117" s="170"/>
      <c r="J1117" s="170"/>
      <c r="K1117" s="170"/>
      <c r="L1117" s="170"/>
      <c r="M1117" s="170"/>
    </row>
    <row r="1118" spans="1:13" ht="15.75">
      <c r="A1118" s="170"/>
      <c r="B1118" s="170"/>
      <c r="C1118" s="170"/>
      <c r="D1118" s="170"/>
      <c r="E1118" s="170"/>
      <c r="F1118" s="170"/>
      <c r="G1118" s="170"/>
      <c r="H1118" s="170"/>
      <c r="I1118" s="170"/>
      <c r="J1118" s="170"/>
      <c r="K1118" s="170"/>
      <c r="L1118" s="170"/>
      <c r="M1118" s="170"/>
    </row>
    <row r="1119" spans="1:13" ht="15.75">
      <c r="A1119" s="170"/>
      <c r="B1119" s="170"/>
      <c r="C1119" s="170"/>
      <c r="D1119" s="170"/>
      <c r="E1119" s="170"/>
      <c r="F1119" s="170"/>
      <c r="G1119" s="170"/>
      <c r="H1119" s="170"/>
      <c r="I1119" s="170"/>
      <c r="J1119" s="170"/>
      <c r="K1119" s="170"/>
      <c r="L1119" s="170"/>
      <c r="M1119" s="170"/>
    </row>
    <row r="1120" spans="1:13" ht="15.75">
      <c r="A1120" s="170"/>
      <c r="B1120" s="170"/>
      <c r="C1120" s="170"/>
      <c r="D1120" s="170"/>
      <c r="E1120" s="170"/>
      <c r="F1120" s="170"/>
      <c r="G1120" s="170"/>
      <c r="H1120" s="170"/>
      <c r="I1120" s="170"/>
      <c r="J1120" s="170"/>
      <c r="K1120" s="170"/>
      <c r="L1120" s="170"/>
      <c r="M1120" s="170"/>
    </row>
    <row r="1121" spans="1:13" ht="15.75">
      <c r="A1121" s="170"/>
      <c r="B1121" s="170"/>
      <c r="C1121" s="170"/>
      <c r="D1121" s="170"/>
      <c r="E1121" s="170"/>
      <c r="F1121" s="170"/>
      <c r="G1121" s="170"/>
      <c r="H1121" s="170"/>
      <c r="I1121" s="170"/>
      <c r="J1121" s="170"/>
      <c r="K1121" s="170"/>
      <c r="L1121" s="170"/>
      <c r="M1121" s="170"/>
    </row>
    <row r="1122" spans="1:13" ht="15.75">
      <c r="A1122" s="170"/>
      <c r="B1122" s="170"/>
      <c r="C1122" s="170"/>
      <c r="D1122" s="170"/>
      <c r="E1122" s="170"/>
      <c r="F1122" s="170"/>
      <c r="G1122" s="170"/>
      <c r="H1122" s="170"/>
      <c r="I1122" s="170"/>
      <c r="J1122" s="170"/>
      <c r="K1122" s="170"/>
      <c r="L1122" s="170"/>
      <c r="M1122" s="170"/>
    </row>
    <row r="1123" spans="1:13" ht="15.75">
      <c r="A1123" s="170"/>
      <c r="B1123" s="170"/>
      <c r="C1123" s="170"/>
      <c r="D1123" s="170"/>
      <c r="E1123" s="170"/>
      <c r="F1123" s="170"/>
      <c r="G1123" s="170"/>
      <c r="H1123" s="170"/>
      <c r="I1123" s="170"/>
      <c r="J1123" s="170"/>
      <c r="K1123" s="170"/>
      <c r="L1123" s="170"/>
      <c r="M1123" s="170"/>
    </row>
    <row r="1124" spans="1:13" ht="15.75">
      <c r="A1124" s="170"/>
      <c r="B1124" s="170"/>
      <c r="C1124" s="170"/>
      <c r="D1124" s="170"/>
      <c r="E1124" s="170"/>
      <c r="F1124" s="170"/>
      <c r="G1124" s="170"/>
      <c r="H1124" s="170"/>
      <c r="I1124" s="170"/>
      <c r="J1124" s="170"/>
      <c r="K1124" s="170"/>
      <c r="L1124" s="170"/>
      <c r="M1124" s="170"/>
    </row>
    <row r="1125" spans="1:13" ht="15.75">
      <c r="A1125" s="170"/>
      <c r="B1125" s="170"/>
      <c r="C1125" s="170"/>
      <c r="D1125" s="170"/>
      <c r="E1125" s="170"/>
      <c r="F1125" s="170"/>
      <c r="G1125" s="170"/>
      <c r="H1125" s="170"/>
      <c r="I1125" s="170"/>
      <c r="J1125" s="170"/>
      <c r="K1125" s="170"/>
      <c r="L1125" s="170"/>
      <c r="M1125" s="170"/>
    </row>
    <row r="1126" spans="1:13" ht="15.75">
      <c r="A1126" s="170"/>
      <c r="B1126" s="170"/>
      <c r="C1126" s="170"/>
      <c r="D1126" s="170"/>
      <c r="E1126" s="170"/>
      <c r="F1126" s="170"/>
      <c r="G1126" s="170"/>
      <c r="H1126" s="170"/>
      <c r="I1126" s="170"/>
      <c r="J1126" s="170"/>
      <c r="K1126" s="170"/>
      <c r="L1126" s="170"/>
      <c r="M1126" s="170"/>
    </row>
    <row r="1127" spans="1:13" ht="15.75">
      <c r="A1127" s="170"/>
      <c r="B1127" s="170"/>
      <c r="C1127" s="170"/>
      <c r="D1127" s="170"/>
      <c r="E1127" s="170"/>
      <c r="F1127" s="170"/>
      <c r="G1127" s="170"/>
      <c r="H1127" s="170"/>
      <c r="I1127" s="170"/>
      <c r="J1127" s="170"/>
      <c r="K1127" s="170"/>
      <c r="L1127" s="170"/>
      <c r="M1127" s="170"/>
    </row>
    <row r="1128" spans="1:13" ht="15.75">
      <c r="A1128" s="170"/>
      <c r="B1128" s="170"/>
      <c r="C1128" s="170"/>
      <c r="D1128" s="170"/>
      <c r="E1128" s="170"/>
      <c r="F1128" s="170"/>
      <c r="G1128" s="170"/>
      <c r="H1128" s="170"/>
      <c r="I1128" s="170"/>
      <c r="J1128" s="170"/>
      <c r="K1128" s="170"/>
      <c r="L1128" s="170"/>
      <c r="M1128" s="170"/>
    </row>
    <row r="1129" spans="1:13" ht="15.75">
      <c r="A1129" s="170"/>
      <c r="B1129" s="170"/>
      <c r="C1129" s="170"/>
      <c r="D1129" s="170"/>
      <c r="E1129" s="170"/>
      <c r="F1129" s="170"/>
      <c r="G1129" s="170"/>
      <c r="H1129" s="170"/>
      <c r="I1129" s="170"/>
      <c r="J1129" s="170"/>
      <c r="K1129" s="170"/>
      <c r="L1129" s="170"/>
      <c r="M1129" s="170"/>
    </row>
    <row r="1130" spans="1:13" ht="15.75">
      <c r="A1130" s="170"/>
      <c r="B1130" s="170"/>
      <c r="C1130" s="170"/>
      <c r="D1130" s="170"/>
      <c r="E1130" s="170"/>
      <c r="F1130" s="170"/>
      <c r="G1130" s="170"/>
      <c r="H1130" s="170"/>
      <c r="I1130" s="170"/>
      <c r="J1130" s="170"/>
      <c r="K1130" s="170"/>
      <c r="L1130" s="170"/>
      <c r="M1130" s="170"/>
    </row>
    <row r="1131" spans="1:13" ht="15.75">
      <c r="A1131" s="170"/>
      <c r="B1131" s="170"/>
      <c r="C1131" s="170"/>
      <c r="D1131" s="170"/>
      <c r="E1131" s="170"/>
      <c r="F1131" s="170"/>
      <c r="G1131" s="170"/>
      <c r="H1131" s="170"/>
      <c r="I1131" s="170"/>
      <c r="J1131" s="170"/>
      <c r="K1131" s="170"/>
      <c r="L1131" s="170"/>
      <c r="M1131" s="170"/>
    </row>
    <row r="1132" spans="1:13" ht="15.75">
      <c r="A1132" s="170"/>
      <c r="B1132" s="170"/>
      <c r="C1132" s="170"/>
      <c r="D1132" s="170"/>
      <c r="E1132" s="170"/>
      <c r="F1132" s="170"/>
      <c r="G1132" s="170"/>
      <c r="H1132" s="170"/>
      <c r="I1132" s="170"/>
      <c r="J1132" s="170"/>
      <c r="K1132" s="170"/>
      <c r="L1132" s="170"/>
      <c r="M1132" s="170"/>
    </row>
    <row r="1133" spans="1:13" ht="15.75">
      <c r="A1133" s="170"/>
      <c r="B1133" s="170"/>
      <c r="C1133" s="170"/>
      <c r="D1133" s="170"/>
      <c r="E1133" s="170"/>
      <c r="F1133" s="170"/>
      <c r="G1133" s="170"/>
      <c r="H1133" s="170"/>
      <c r="I1133" s="170"/>
      <c r="J1133" s="170"/>
      <c r="K1133" s="170"/>
      <c r="L1133" s="170"/>
      <c r="M1133" s="170"/>
    </row>
    <row r="1134" spans="1:13" ht="15.75">
      <c r="A1134" s="170"/>
      <c r="B1134" s="170"/>
      <c r="C1134" s="170"/>
      <c r="D1134" s="170"/>
      <c r="E1134" s="170"/>
      <c r="F1134" s="170"/>
      <c r="G1134" s="170"/>
      <c r="H1134" s="170"/>
      <c r="I1134" s="170"/>
      <c r="J1134" s="170"/>
      <c r="K1134" s="170"/>
      <c r="L1134" s="170"/>
      <c r="M1134" s="170"/>
    </row>
    <row r="1135" spans="1:13" ht="15.75">
      <c r="A1135" s="170"/>
      <c r="B1135" s="170"/>
      <c r="C1135" s="170"/>
      <c r="D1135" s="170"/>
      <c r="E1135" s="170"/>
      <c r="F1135" s="170"/>
      <c r="G1135" s="170"/>
      <c r="H1135" s="170"/>
      <c r="I1135" s="170"/>
      <c r="J1135" s="170"/>
      <c r="K1135" s="170"/>
      <c r="L1135" s="170"/>
      <c r="M1135" s="170"/>
    </row>
    <row r="1136" spans="1:13" ht="15.75">
      <c r="A1136" s="170"/>
      <c r="B1136" s="170"/>
      <c r="C1136" s="170"/>
      <c r="D1136" s="170"/>
      <c r="E1136" s="170"/>
      <c r="F1136" s="170"/>
      <c r="G1136" s="170"/>
      <c r="H1136" s="170"/>
      <c r="I1136" s="170"/>
      <c r="J1136" s="170"/>
      <c r="K1136" s="170"/>
      <c r="L1136" s="170"/>
      <c r="M1136" s="170"/>
    </row>
    <row r="1137" spans="1:13" ht="15.75">
      <c r="A1137" s="170"/>
      <c r="B1137" s="170"/>
      <c r="C1137" s="170"/>
      <c r="D1137" s="170"/>
      <c r="E1137" s="170"/>
      <c r="F1137" s="170"/>
      <c r="G1137" s="170"/>
      <c r="H1137" s="170"/>
      <c r="I1137" s="170"/>
      <c r="J1137" s="170"/>
      <c r="K1137" s="170"/>
      <c r="L1137" s="170"/>
      <c r="M1137" s="170"/>
    </row>
    <row r="1138" spans="1:13" ht="15.75">
      <c r="A1138" s="170"/>
      <c r="B1138" s="170"/>
      <c r="C1138" s="170"/>
      <c r="D1138" s="170"/>
      <c r="E1138" s="170"/>
      <c r="F1138" s="170"/>
      <c r="G1138" s="170"/>
      <c r="H1138" s="170"/>
      <c r="I1138" s="170"/>
      <c r="J1138" s="170"/>
      <c r="K1138" s="170"/>
      <c r="L1138" s="170"/>
      <c r="M1138" s="170"/>
    </row>
    <row r="1139" spans="1:13" ht="15.75">
      <c r="A1139" s="170"/>
      <c r="B1139" s="170"/>
      <c r="C1139" s="170"/>
      <c r="D1139" s="170"/>
      <c r="E1139" s="170"/>
      <c r="F1139" s="170"/>
      <c r="G1139" s="170"/>
      <c r="H1139" s="170"/>
      <c r="I1139" s="170"/>
      <c r="J1139" s="170"/>
      <c r="K1139" s="170"/>
      <c r="L1139" s="170"/>
      <c r="M1139" s="170"/>
    </row>
    <row r="1140" spans="1:13" ht="15.75">
      <c r="A1140" s="170"/>
      <c r="B1140" s="170"/>
      <c r="C1140" s="170"/>
      <c r="D1140" s="170"/>
      <c r="E1140" s="170"/>
      <c r="F1140" s="170"/>
      <c r="G1140" s="170"/>
      <c r="H1140" s="170"/>
      <c r="I1140" s="170"/>
      <c r="J1140" s="170"/>
      <c r="K1140" s="170"/>
      <c r="L1140" s="170"/>
      <c r="M1140" s="170"/>
    </row>
    <row r="1141" spans="1:13" ht="15.75">
      <c r="A1141" s="170"/>
      <c r="B1141" s="170"/>
      <c r="C1141" s="170"/>
      <c r="D1141" s="170"/>
      <c r="E1141" s="170"/>
      <c r="F1141" s="170"/>
      <c r="G1141" s="170"/>
      <c r="H1141" s="170"/>
      <c r="I1141" s="170"/>
      <c r="J1141" s="170"/>
      <c r="K1141" s="170"/>
      <c r="L1141" s="170"/>
      <c r="M1141" s="170"/>
    </row>
    <row r="1142" spans="1:13" ht="15.75">
      <c r="A1142" s="170"/>
      <c r="B1142" s="170"/>
      <c r="C1142" s="170"/>
      <c r="D1142" s="170"/>
      <c r="E1142" s="170"/>
      <c r="F1142" s="170"/>
      <c r="G1142" s="170"/>
      <c r="H1142" s="170"/>
      <c r="I1142" s="170"/>
      <c r="J1142" s="170"/>
      <c r="K1142" s="170"/>
      <c r="L1142" s="170"/>
      <c r="M1142" s="170"/>
    </row>
    <row r="1143" spans="1:13" ht="15.75">
      <c r="A1143" s="170"/>
      <c r="B1143" s="170"/>
      <c r="C1143" s="170"/>
      <c r="D1143" s="170"/>
      <c r="E1143" s="170"/>
      <c r="F1143" s="170"/>
      <c r="G1143" s="170"/>
      <c r="H1143" s="170"/>
      <c r="I1143" s="170"/>
      <c r="J1143" s="170"/>
      <c r="K1143" s="170"/>
      <c r="L1143" s="170"/>
      <c r="M1143" s="170"/>
    </row>
    <row r="1144" spans="1:13" ht="15.75">
      <c r="A1144" s="170"/>
      <c r="B1144" s="170"/>
      <c r="C1144" s="170"/>
      <c r="D1144" s="170"/>
      <c r="E1144" s="170"/>
      <c r="F1144" s="170"/>
      <c r="G1144" s="170"/>
      <c r="H1144" s="170"/>
      <c r="I1144" s="170"/>
      <c r="J1144" s="170"/>
      <c r="K1144" s="170"/>
      <c r="L1144" s="170"/>
      <c r="M1144" s="170"/>
    </row>
    <row r="1145" spans="1:13" ht="15.75">
      <c r="A1145" s="170"/>
      <c r="B1145" s="170"/>
      <c r="C1145" s="170"/>
      <c r="D1145" s="170"/>
      <c r="E1145" s="170"/>
      <c r="F1145" s="170"/>
      <c r="G1145" s="170"/>
      <c r="H1145" s="170"/>
      <c r="I1145" s="170"/>
      <c r="J1145" s="170"/>
      <c r="K1145" s="170"/>
      <c r="L1145" s="170"/>
      <c r="M1145" s="170"/>
    </row>
    <row r="1146" spans="1:13" ht="15.75">
      <c r="A1146" s="170"/>
      <c r="B1146" s="170"/>
      <c r="C1146" s="170"/>
      <c r="D1146" s="170"/>
      <c r="E1146" s="170"/>
      <c r="F1146" s="170"/>
      <c r="G1146" s="170"/>
      <c r="H1146" s="170"/>
      <c r="I1146" s="170"/>
      <c r="J1146" s="170"/>
      <c r="K1146" s="170"/>
      <c r="L1146" s="170"/>
      <c r="M1146" s="170"/>
    </row>
    <row r="1147" spans="1:13" ht="15.75">
      <c r="A1147" s="170"/>
      <c r="B1147" s="170"/>
      <c r="C1147" s="170"/>
      <c r="D1147" s="170"/>
      <c r="E1147" s="170"/>
      <c r="F1147" s="170"/>
      <c r="G1147" s="170"/>
      <c r="H1147" s="170"/>
      <c r="I1147" s="170"/>
      <c r="J1147" s="170"/>
      <c r="K1147" s="170"/>
      <c r="L1147" s="170"/>
      <c r="M1147" s="170"/>
    </row>
    <row r="1148" spans="1:13" ht="15.75">
      <c r="A1148" s="170"/>
      <c r="B1148" s="170"/>
      <c r="C1148" s="170"/>
      <c r="D1148" s="170"/>
      <c r="E1148" s="170"/>
      <c r="F1148" s="170"/>
      <c r="G1148" s="170"/>
      <c r="H1148" s="170"/>
      <c r="I1148" s="170"/>
      <c r="J1148" s="170"/>
      <c r="K1148" s="170"/>
      <c r="L1148" s="170"/>
      <c r="M1148" s="170"/>
    </row>
    <row r="1149" spans="1:13" ht="15.75">
      <c r="A1149" s="170"/>
      <c r="B1149" s="170"/>
      <c r="C1149" s="170"/>
      <c r="D1149" s="170"/>
      <c r="E1149" s="170"/>
      <c r="F1149" s="170"/>
      <c r="G1149" s="170"/>
      <c r="H1149" s="170"/>
      <c r="I1149" s="170"/>
      <c r="J1149" s="170"/>
      <c r="K1149" s="170"/>
      <c r="L1149" s="170"/>
      <c r="M1149" s="170"/>
    </row>
    <row r="1150" spans="1:13" ht="15.75">
      <c r="A1150" s="170"/>
      <c r="B1150" s="170"/>
      <c r="C1150" s="170"/>
      <c r="D1150" s="170"/>
      <c r="E1150" s="170"/>
      <c r="F1150" s="170"/>
      <c r="G1150" s="170"/>
      <c r="H1150" s="170"/>
      <c r="I1150" s="170"/>
      <c r="J1150" s="170"/>
      <c r="K1150" s="170"/>
      <c r="L1150" s="170"/>
      <c r="M1150" s="170"/>
    </row>
    <row r="1151" spans="1:13" ht="15.75">
      <c r="A1151" s="170"/>
      <c r="B1151" s="170"/>
      <c r="C1151" s="170"/>
      <c r="D1151" s="170"/>
      <c r="E1151" s="170"/>
      <c r="F1151" s="170"/>
      <c r="G1151" s="170"/>
      <c r="H1151" s="170"/>
      <c r="I1151" s="170"/>
      <c r="J1151" s="170"/>
      <c r="K1151" s="170"/>
      <c r="L1151" s="170"/>
      <c r="M1151" s="170"/>
    </row>
    <row r="1152" spans="1:13" ht="15.75">
      <c r="A1152" s="170"/>
      <c r="B1152" s="170"/>
      <c r="C1152" s="170"/>
      <c r="D1152" s="170"/>
      <c r="E1152" s="170"/>
      <c r="F1152" s="170"/>
      <c r="G1152" s="170"/>
      <c r="H1152" s="170"/>
      <c r="I1152" s="170"/>
      <c r="J1152" s="170"/>
      <c r="K1152" s="170"/>
      <c r="L1152" s="170"/>
      <c r="M1152" s="170"/>
    </row>
    <row r="1153" spans="1:13" ht="15.75">
      <c r="A1153" s="170"/>
      <c r="B1153" s="170"/>
      <c r="C1153" s="170"/>
      <c r="D1153" s="170"/>
      <c r="E1153" s="170"/>
      <c r="F1153" s="170"/>
      <c r="G1153" s="170"/>
      <c r="H1153" s="170"/>
      <c r="I1153" s="170"/>
      <c r="J1153" s="170"/>
      <c r="K1153" s="170"/>
      <c r="L1153" s="170"/>
      <c r="M1153" s="170"/>
    </row>
    <row r="1154" spans="1:13" ht="15.75">
      <c r="A1154" s="170"/>
      <c r="B1154" s="170"/>
      <c r="C1154" s="170"/>
      <c r="D1154" s="170"/>
      <c r="E1154" s="170"/>
      <c r="F1154" s="170"/>
      <c r="G1154" s="170"/>
      <c r="H1154" s="170"/>
      <c r="I1154" s="170"/>
      <c r="J1154" s="170"/>
      <c r="K1154" s="170"/>
      <c r="L1154" s="170"/>
      <c r="M1154" s="170"/>
    </row>
    <row r="1155" spans="1:13" ht="15.75">
      <c r="A1155" s="170"/>
      <c r="B1155" s="170"/>
      <c r="C1155" s="170"/>
      <c r="D1155" s="170"/>
      <c r="E1155" s="170"/>
      <c r="F1155" s="170"/>
      <c r="G1155" s="170"/>
      <c r="H1155" s="170"/>
      <c r="I1155" s="170"/>
      <c r="J1155" s="170"/>
      <c r="K1155" s="170"/>
      <c r="L1155" s="170"/>
      <c r="M1155" s="170"/>
    </row>
    <row r="1156" spans="1:13" ht="15.75">
      <c r="A1156" s="170"/>
      <c r="B1156" s="170"/>
      <c r="C1156" s="170"/>
      <c r="D1156" s="170"/>
      <c r="E1156" s="170"/>
      <c r="F1156" s="170"/>
      <c r="G1156" s="170"/>
      <c r="H1156" s="170"/>
      <c r="I1156" s="170"/>
      <c r="J1156" s="170"/>
      <c r="K1156" s="170"/>
      <c r="L1156" s="170"/>
      <c r="M1156" s="170"/>
    </row>
    <row r="1157" spans="1:13" ht="15.75">
      <c r="A1157" s="170"/>
      <c r="B1157" s="170"/>
      <c r="C1157" s="170"/>
      <c r="D1157" s="170"/>
      <c r="E1157" s="170"/>
      <c r="F1157" s="170"/>
      <c r="G1157" s="170"/>
      <c r="H1157" s="170"/>
      <c r="I1157" s="170"/>
      <c r="J1157" s="170"/>
      <c r="K1157" s="170"/>
      <c r="L1157" s="170"/>
      <c r="M1157" s="170"/>
    </row>
    <row r="1158" spans="1:13" ht="15.75">
      <c r="A1158" s="170"/>
      <c r="B1158" s="170"/>
      <c r="C1158" s="170"/>
      <c r="D1158" s="170"/>
      <c r="E1158" s="170"/>
      <c r="F1158" s="170"/>
      <c r="G1158" s="170"/>
      <c r="H1158" s="170"/>
      <c r="I1158" s="170"/>
      <c r="J1158" s="170"/>
      <c r="K1158" s="170"/>
      <c r="L1158" s="170"/>
      <c r="M1158" s="170"/>
    </row>
    <row r="1159" spans="1:13" ht="15.75">
      <c r="A1159" s="170"/>
      <c r="B1159" s="170"/>
      <c r="C1159" s="170"/>
      <c r="D1159" s="170"/>
      <c r="E1159" s="170"/>
      <c r="F1159" s="170"/>
      <c r="G1159" s="170"/>
      <c r="H1159" s="170"/>
      <c r="I1159" s="170"/>
      <c r="J1159" s="170"/>
      <c r="K1159" s="170"/>
      <c r="L1159" s="170"/>
      <c r="M1159" s="170"/>
    </row>
    <row r="1160" spans="1:13" ht="15.75">
      <c r="A1160" s="170"/>
      <c r="B1160" s="170"/>
      <c r="C1160" s="170"/>
      <c r="D1160" s="170"/>
      <c r="E1160" s="170"/>
      <c r="F1160" s="170"/>
      <c r="G1160" s="170"/>
      <c r="H1160" s="170"/>
      <c r="I1160" s="170"/>
      <c r="J1160" s="170"/>
      <c r="K1160" s="170"/>
      <c r="L1160" s="170"/>
      <c r="M1160" s="170"/>
    </row>
    <row r="1161" spans="1:13" ht="15.75">
      <c r="A1161" s="170"/>
      <c r="B1161" s="170"/>
      <c r="C1161" s="170"/>
      <c r="D1161" s="170"/>
      <c r="E1161" s="170"/>
      <c r="F1161" s="170"/>
      <c r="G1161" s="170"/>
      <c r="H1161" s="170"/>
      <c r="I1161" s="170"/>
      <c r="J1161" s="170"/>
      <c r="K1161" s="170"/>
      <c r="L1161" s="170"/>
      <c r="M1161" s="170"/>
    </row>
    <row r="1162" spans="1:13" ht="15.75">
      <c r="A1162" s="170"/>
      <c r="B1162" s="170"/>
      <c r="C1162" s="170"/>
      <c r="D1162" s="170"/>
      <c r="E1162" s="170"/>
      <c r="F1162" s="170"/>
      <c r="G1162" s="170"/>
      <c r="H1162" s="170"/>
      <c r="I1162" s="170"/>
      <c r="J1162" s="170"/>
      <c r="K1162" s="170"/>
      <c r="L1162" s="170"/>
      <c r="M1162" s="170"/>
    </row>
    <row r="1163" spans="1:13" ht="15.75">
      <c r="A1163" s="170"/>
      <c r="B1163" s="170"/>
      <c r="C1163" s="170"/>
      <c r="D1163" s="170"/>
      <c r="E1163" s="170"/>
      <c r="F1163" s="170"/>
      <c r="G1163" s="170"/>
      <c r="H1163" s="170"/>
      <c r="I1163" s="170"/>
      <c r="J1163" s="170"/>
      <c r="K1163" s="170"/>
      <c r="L1163" s="170"/>
      <c r="M1163" s="170"/>
    </row>
    <row r="1164" spans="1:13" ht="15.75">
      <c r="A1164" s="170"/>
      <c r="B1164" s="170"/>
      <c r="C1164" s="170"/>
      <c r="D1164" s="170"/>
      <c r="E1164" s="170"/>
      <c r="F1164" s="170"/>
      <c r="G1164" s="170"/>
      <c r="H1164" s="170"/>
      <c r="I1164" s="170"/>
      <c r="J1164" s="170"/>
      <c r="K1164" s="170"/>
      <c r="L1164" s="170"/>
      <c r="M1164" s="170"/>
    </row>
    <row r="1165" spans="1:13" ht="15.75">
      <c r="A1165" s="170"/>
      <c r="B1165" s="170"/>
      <c r="C1165" s="170"/>
      <c r="D1165" s="170"/>
      <c r="E1165" s="170"/>
      <c r="F1165" s="170"/>
      <c r="G1165" s="170"/>
      <c r="H1165" s="170"/>
      <c r="I1165" s="170"/>
      <c r="J1165" s="170"/>
      <c r="K1165" s="170"/>
      <c r="L1165" s="170"/>
      <c r="M1165" s="170"/>
    </row>
    <row r="1166" spans="1:13" ht="15.75">
      <c r="A1166" s="170"/>
      <c r="B1166" s="170"/>
      <c r="C1166" s="170"/>
      <c r="D1166" s="170"/>
      <c r="E1166" s="170"/>
      <c r="F1166" s="170"/>
      <c r="G1166" s="170"/>
      <c r="H1166" s="170"/>
      <c r="I1166" s="170"/>
      <c r="J1166" s="170"/>
      <c r="K1166" s="170"/>
      <c r="L1166" s="170"/>
      <c r="M1166" s="170"/>
    </row>
    <row r="1167" spans="1:13" ht="15.75">
      <c r="A1167" s="170"/>
      <c r="B1167" s="170"/>
      <c r="C1167" s="170"/>
      <c r="D1167" s="170"/>
      <c r="E1167" s="170"/>
      <c r="F1167" s="170"/>
      <c r="G1167" s="170"/>
      <c r="H1167" s="170"/>
      <c r="I1167" s="170"/>
      <c r="J1167" s="170"/>
      <c r="K1167" s="170"/>
      <c r="L1167" s="170"/>
      <c r="M1167" s="170"/>
    </row>
    <row r="1168" spans="1:13" ht="15.75">
      <c r="A1168" s="170"/>
      <c r="B1168" s="170"/>
      <c r="C1168" s="170"/>
      <c r="D1168" s="170"/>
      <c r="E1168" s="170"/>
      <c r="F1168" s="170"/>
      <c r="G1168" s="170"/>
      <c r="H1168" s="170"/>
      <c r="I1168" s="170"/>
      <c r="J1168" s="170"/>
      <c r="K1168" s="170"/>
      <c r="L1168" s="170"/>
      <c r="M1168" s="170"/>
    </row>
    <row r="1169" spans="1:13" ht="15.75">
      <c r="A1169" s="170"/>
      <c r="B1169" s="170"/>
      <c r="C1169" s="170"/>
      <c r="D1169" s="170"/>
      <c r="E1169" s="170"/>
      <c r="F1169" s="170"/>
      <c r="G1169" s="170"/>
      <c r="H1169" s="170"/>
      <c r="I1169" s="170"/>
      <c r="J1169" s="170"/>
      <c r="K1169" s="170"/>
      <c r="L1169" s="170"/>
      <c r="M1169" s="170"/>
    </row>
    <row r="1170" spans="1:13" ht="15.75">
      <c r="A1170" s="170"/>
      <c r="B1170" s="170"/>
      <c r="C1170" s="170"/>
      <c r="D1170" s="170"/>
      <c r="E1170" s="170"/>
      <c r="F1170" s="170"/>
      <c r="G1170" s="170"/>
      <c r="H1170" s="170"/>
      <c r="I1170" s="170"/>
      <c r="J1170" s="170"/>
      <c r="K1170" s="170"/>
      <c r="L1170" s="170"/>
      <c r="M1170" s="170"/>
    </row>
    <row r="1171" spans="1:13" ht="15.75">
      <c r="A1171" s="170"/>
      <c r="B1171" s="170"/>
      <c r="C1171" s="170"/>
      <c r="D1171" s="170"/>
      <c r="E1171" s="170"/>
      <c r="F1171" s="170"/>
      <c r="G1171" s="170"/>
      <c r="H1171" s="170"/>
      <c r="I1171" s="170"/>
      <c r="J1171" s="170"/>
      <c r="K1171" s="170"/>
      <c r="L1171" s="170"/>
      <c r="M1171" s="170"/>
    </row>
    <row r="1172" spans="1:13" ht="15.75">
      <c r="A1172" s="170"/>
      <c r="B1172" s="170"/>
      <c r="C1172" s="170"/>
      <c r="D1172" s="170"/>
      <c r="E1172" s="170"/>
      <c r="F1172" s="170"/>
      <c r="G1172" s="170"/>
      <c r="H1172" s="170"/>
      <c r="I1172" s="170"/>
      <c r="J1172" s="170"/>
      <c r="K1172" s="170"/>
      <c r="L1172" s="170"/>
      <c r="M1172" s="170"/>
    </row>
    <row r="1173" spans="1:13" ht="15.75">
      <c r="A1173" s="170"/>
      <c r="B1173" s="170"/>
      <c r="C1173" s="170"/>
      <c r="D1173" s="170"/>
      <c r="E1173" s="170"/>
      <c r="F1173" s="170"/>
      <c r="G1173" s="170"/>
      <c r="H1173" s="170"/>
      <c r="I1173" s="170"/>
      <c r="J1173" s="170"/>
      <c r="K1173" s="170"/>
      <c r="L1173" s="170"/>
      <c r="M1173" s="170"/>
    </row>
    <row r="1174" spans="1:13" ht="15.75">
      <c r="A1174" s="170"/>
      <c r="B1174" s="170"/>
      <c r="C1174" s="170"/>
      <c r="D1174" s="170"/>
      <c r="E1174" s="170"/>
      <c r="F1174" s="170"/>
      <c r="G1174" s="170"/>
      <c r="H1174" s="170"/>
      <c r="I1174" s="170"/>
      <c r="J1174" s="170"/>
      <c r="K1174" s="170"/>
      <c r="L1174" s="170"/>
      <c r="M1174" s="170"/>
    </row>
    <row r="1175" spans="1:13" ht="15.75">
      <c r="A1175" s="170"/>
      <c r="B1175" s="170"/>
      <c r="C1175" s="170"/>
      <c r="D1175" s="170"/>
      <c r="E1175" s="170"/>
      <c r="F1175" s="170"/>
      <c r="G1175" s="170"/>
      <c r="H1175" s="170"/>
      <c r="I1175" s="170"/>
      <c r="J1175" s="170"/>
      <c r="K1175" s="170"/>
      <c r="L1175" s="170"/>
      <c r="M1175" s="170"/>
    </row>
    <row r="1176" spans="1:13" ht="15.75">
      <c r="A1176" s="170"/>
      <c r="B1176" s="170"/>
      <c r="C1176" s="170"/>
      <c r="D1176" s="170"/>
      <c r="E1176" s="170"/>
      <c r="F1176" s="170"/>
      <c r="G1176" s="170"/>
      <c r="H1176" s="170"/>
      <c r="I1176" s="170"/>
      <c r="J1176" s="170"/>
      <c r="K1176" s="170"/>
      <c r="L1176" s="170"/>
      <c r="M1176" s="170"/>
    </row>
    <row r="1177" spans="1:13" ht="15.75">
      <c r="A1177" s="170"/>
      <c r="B1177" s="170"/>
      <c r="C1177" s="170"/>
      <c r="D1177" s="170"/>
      <c r="E1177" s="170"/>
      <c r="F1177" s="170"/>
      <c r="G1177" s="170"/>
      <c r="H1177" s="170"/>
      <c r="I1177" s="170"/>
      <c r="J1177" s="170"/>
      <c r="K1177" s="170"/>
      <c r="L1177" s="170"/>
      <c r="M1177" s="170"/>
    </row>
    <row r="1178" spans="1:13" ht="15.75">
      <c r="A1178" s="170"/>
      <c r="B1178" s="170"/>
      <c r="C1178" s="170"/>
      <c r="D1178" s="170"/>
      <c r="E1178" s="170"/>
      <c r="F1178" s="170"/>
      <c r="G1178" s="170"/>
      <c r="H1178" s="170"/>
      <c r="I1178" s="170"/>
      <c r="J1178" s="170"/>
      <c r="K1178" s="170"/>
      <c r="L1178" s="170"/>
      <c r="M1178" s="170"/>
    </row>
    <row r="1179" spans="1:13" ht="15.75">
      <c r="A1179" s="170"/>
      <c r="B1179" s="170"/>
      <c r="C1179" s="170"/>
      <c r="D1179" s="170"/>
      <c r="E1179" s="170"/>
      <c r="F1179" s="170"/>
      <c r="G1179" s="170"/>
      <c r="H1179" s="170"/>
      <c r="I1179" s="170"/>
      <c r="J1179" s="170"/>
      <c r="K1179" s="170"/>
      <c r="L1179" s="170"/>
      <c r="M1179" s="170"/>
    </row>
    <row r="1180" spans="1:13" ht="15.75">
      <c r="A1180" s="170"/>
      <c r="B1180" s="170"/>
      <c r="C1180" s="170"/>
      <c r="D1180" s="170"/>
      <c r="E1180" s="170"/>
      <c r="F1180" s="170"/>
      <c r="G1180" s="170"/>
      <c r="H1180" s="170"/>
      <c r="I1180" s="170"/>
      <c r="J1180" s="170"/>
      <c r="K1180" s="170"/>
      <c r="L1180" s="170"/>
      <c r="M1180" s="170"/>
    </row>
    <row r="1181" spans="1:13" ht="15.75">
      <c r="A1181" s="170"/>
      <c r="B1181" s="170"/>
      <c r="C1181" s="170"/>
      <c r="D1181" s="170"/>
      <c r="E1181" s="170"/>
      <c r="F1181" s="170"/>
      <c r="G1181" s="170"/>
      <c r="H1181" s="170"/>
      <c r="I1181" s="170"/>
      <c r="J1181" s="170"/>
      <c r="K1181" s="170"/>
      <c r="L1181" s="170"/>
      <c r="M1181" s="170"/>
    </row>
    <row r="1182" spans="1:13" ht="15.75">
      <c r="A1182" s="170"/>
      <c r="B1182" s="170"/>
      <c r="C1182" s="170"/>
      <c r="D1182" s="170"/>
      <c r="E1182" s="170"/>
      <c r="F1182" s="170"/>
      <c r="G1182" s="170"/>
      <c r="H1182" s="170"/>
      <c r="I1182" s="170"/>
      <c r="J1182" s="170"/>
      <c r="K1182" s="170"/>
      <c r="L1182" s="170"/>
      <c r="M1182" s="170"/>
    </row>
    <row r="1183" spans="1:13" ht="15.75">
      <c r="A1183" s="170"/>
      <c r="B1183" s="170"/>
      <c r="C1183" s="170"/>
      <c r="D1183" s="170"/>
      <c r="E1183" s="170"/>
      <c r="F1183" s="170"/>
      <c r="G1183" s="170"/>
      <c r="H1183" s="170"/>
      <c r="I1183" s="170"/>
      <c r="J1183" s="170"/>
      <c r="K1183" s="170"/>
      <c r="L1183" s="170"/>
      <c r="M1183" s="170"/>
    </row>
    <row r="1184" spans="1:13" ht="15.75">
      <c r="A1184" s="170"/>
      <c r="B1184" s="170"/>
      <c r="C1184" s="170"/>
      <c r="D1184" s="170"/>
      <c r="E1184" s="170"/>
      <c r="F1184" s="170"/>
      <c r="G1184" s="170"/>
      <c r="H1184" s="170"/>
      <c r="I1184" s="170"/>
      <c r="J1184" s="170"/>
      <c r="K1184" s="170"/>
      <c r="L1184" s="170"/>
      <c r="M1184" s="170"/>
    </row>
    <row r="1185" spans="1:13" ht="15.75">
      <c r="A1185" s="170"/>
      <c r="B1185" s="170"/>
      <c r="C1185" s="170"/>
      <c r="D1185" s="170"/>
      <c r="E1185" s="170"/>
      <c r="F1185" s="170"/>
      <c r="G1185" s="170"/>
      <c r="H1185" s="170"/>
      <c r="I1185" s="170"/>
      <c r="J1185" s="170"/>
      <c r="K1185" s="170"/>
      <c r="L1185" s="170"/>
      <c r="M1185" s="170"/>
    </row>
    <row r="1186" spans="1:13" ht="15.75">
      <c r="A1186" s="170"/>
      <c r="B1186" s="170"/>
      <c r="C1186" s="170"/>
      <c r="D1186" s="170"/>
      <c r="E1186" s="170"/>
      <c r="F1186" s="170"/>
      <c r="G1186" s="170"/>
      <c r="H1186" s="170"/>
      <c r="I1186" s="170"/>
      <c r="J1186" s="170"/>
      <c r="K1186" s="170"/>
      <c r="L1186" s="170"/>
      <c r="M1186" s="170"/>
    </row>
    <row r="1187" spans="1:13" ht="15.75">
      <c r="A1187" s="170"/>
      <c r="B1187" s="170"/>
      <c r="C1187" s="170"/>
      <c r="D1187" s="170"/>
      <c r="E1187" s="170"/>
      <c r="F1187" s="170"/>
      <c r="G1187" s="170"/>
      <c r="H1187" s="170"/>
      <c r="I1187" s="170"/>
      <c r="J1187" s="170"/>
      <c r="K1187" s="170"/>
      <c r="L1187" s="170"/>
      <c r="M1187" s="170"/>
    </row>
    <row r="1188" spans="1:13" ht="15.75">
      <c r="A1188" s="170"/>
      <c r="B1188" s="170"/>
      <c r="C1188" s="170"/>
      <c r="D1188" s="170"/>
      <c r="E1188" s="170"/>
      <c r="F1188" s="170"/>
      <c r="G1188" s="170"/>
      <c r="H1188" s="170"/>
      <c r="I1188" s="170"/>
      <c r="J1188" s="170"/>
      <c r="K1188" s="170"/>
      <c r="L1188" s="170"/>
      <c r="M1188" s="170"/>
    </row>
    <row r="1189" spans="1:13" ht="15.75">
      <c r="A1189" s="170"/>
      <c r="B1189" s="170"/>
      <c r="C1189" s="170"/>
      <c r="D1189" s="170"/>
      <c r="E1189" s="170"/>
      <c r="F1189" s="170"/>
      <c r="G1189" s="170"/>
      <c r="H1189" s="170"/>
      <c r="I1189" s="170"/>
      <c r="J1189" s="170"/>
      <c r="K1189" s="170"/>
      <c r="L1189" s="170"/>
      <c r="M1189" s="170"/>
    </row>
    <row r="1190" spans="1:13" ht="15.75">
      <c r="A1190" s="170"/>
      <c r="B1190" s="170"/>
      <c r="C1190" s="170"/>
      <c r="D1190" s="170"/>
      <c r="E1190" s="170"/>
      <c r="F1190" s="170"/>
      <c r="G1190" s="170"/>
      <c r="H1190" s="170"/>
      <c r="I1190" s="170"/>
      <c r="J1190" s="170"/>
      <c r="K1190" s="170"/>
      <c r="L1190" s="170"/>
      <c r="M1190" s="170"/>
    </row>
    <row r="1191" spans="1:13" ht="15.75">
      <c r="A1191" s="170"/>
      <c r="B1191" s="170"/>
      <c r="C1191" s="170"/>
      <c r="D1191" s="170"/>
      <c r="E1191" s="170"/>
      <c r="F1191" s="170"/>
      <c r="G1191" s="170"/>
      <c r="H1191" s="170"/>
      <c r="I1191" s="170"/>
      <c r="J1191" s="170"/>
      <c r="K1191" s="170"/>
      <c r="L1191" s="170"/>
      <c r="M1191" s="170"/>
    </row>
    <row r="1192" spans="1:13" ht="15.75">
      <c r="A1192" s="170"/>
      <c r="B1192" s="170"/>
      <c r="C1192" s="170"/>
      <c r="D1192" s="170"/>
      <c r="E1192" s="170"/>
      <c r="F1192" s="170"/>
      <c r="G1192" s="170"/>
      <c r="H1192" s="170"/>
      <c r="I1192" s="170"/>
      <c r="J1192" s="170"/>
      <c r="K1192" s="170"/>
      <c r="L1192" s="170"/>
      <c r="M1192" s="170"/>
    </row>
    <row r="1193" spans="1:13" ht="15.75">
      <c r="A1193" s="170"/>
      <c r="B1193" s="170"/>
      <c r="C1193" s="170"/>
      <c r="D1193" s="170"/>
      <c r="E1193" s="170"/>
      <c r="F1193" s="170"/>
      <c r="G1193" s="170"/>
      <c r="H1193" s="170"/>
      <c r="I1193" s="170"/>
      <c r="J1193" s="170"/>
      <c r="K1193" s="170"/>
      <c r="L1193" s="170"/>
      <c r="M1193" s="170"/>
    </row>
    <row r="1194" spans="1:13" ht="15.75">
      <c r="A1194" s="170"/>
      <c r="B1194" s="170"/>
      <c r="C1194" s="170"/>
      <c r="D1194" s="170"/>
      <c r="E1194" s="170"/>
      <c r="F1194" s="170"/>
      <c r="G1194" s="170"/>
      <c r="H1194" s="170"/>
      <c r="I1194" s="170"/>
      <c r="J1194" s="170"/>
      <c r="K1194" s="170"/>
      <c r="L1194" s="170"/>
      <c r="M1194" s="170"/>
    </row>
    <row r="1195" spans="1:13" ht="15.75">
      <c r="A1195" s="170"/>
      <c r="B1195" s="170"/>
      <c r="C1195" s="170"/>
      <c r="D1195" s="170"/>
      <c r="E1195" s="170"/>
      <c r="F1195" s="170"/>
      <c r="G1195" s="170"/>
      <c r="H1195" s="170"/>
      <c r="I1195" s="170"/>
      <c r="J1195" s="170"/>
      <c r="K1195" s="170"/>
      <c r="L1195" s="170"/>
      <c r="M1195" s="170"/>
    </row>
    <row r="1196" spans="1:13" ht="15.75">
      <c r="A1196" s="170"/>
      <c r="B1196" s="170"/>
      <c r="C1196" s="170"/>
      <c r="D1196" s="170"/>
      <c r="E1196" s="170"/>
      <c r="F1196" s="170"/>
      <c r="G1196" s="170"/>
      <c r="H1196" s="170"/>
      <c r="I1196" s="170"/>
      <c r="J1196" s="170"/>
      <c r="K1196" s="170"/>
      <c r="L1196" s="170"/>
      <c r="M1196" s="170"/>
    </row>
    <row r="1197" spans="1:13" ht="15.75">
      <c r="A1197" s="170"/>
      <c r="B1197" s="170"/>
      <c r="C1197" s="170"/>
      <c r="D1197" s="170"/>
      <c r="E1197" s="170"/>
      <c r="F1197" s="170"/>
      <c r="G1197" s="170"/>
      <c r="H1197" s="170"/>
      <c r="I1197" s="170"/>
      <c r="J1197" s="170"/>
      <c r="K1197" s="170"/>
      <c r="L1197" s="170"/>
      <c r="M1197" s="170"/>
    </row>
    <row r="1198" spans="1:13" ht="15.75">
      <c r="A1198" s="170"/>
      <c r="B1198" s="170"/>
      <c r="C1198" s="170"/>
      <c r="D1198" s="170"/>
      <c r="E1198" s="170"/>
      <c r="F1198" s="170"/>
      <c r="G1198" s="170"/>
      <c r="H1198" s="170"/>
      <c r="I1198" s="170"/>
      <c r="J1198" s="170"/>
      <c r="K1198" s="170"/>
      <c r="L1198" s="170"/>
      <c r="M1198" s="170"/>
    </row>
    <row r="1199" spans="1:13" ht="15.75">
      <c r="A1199" s="170"/>
      <c r="B1199" s="170"/>
      <c r="C1199" s="170"/>
      <c r="D1199" s="170"/>
      <c r="E1199" s="170"/>
      <c r="F1199" s="170"/>
      <c r="G1199" s="170"/>
      <c r="H1199" s="170"/>
      <c r="I1199" s="170"/>
      <c r="J1199" s="170"/>
      <c r="K1199" s="170"/>
      <c r="L1199" s="170"/>
      <c r="M1199" s="170"/>
    </row>
    <row r="1200" spans="1:13" ht="15.75">
      <c r="A1200" s="170"/>
      <c r="B1200" s="170"/>
      <c r="C1200" s="170"/>
      <c r="D1200" s="170"/>
      <c r="E1200" s="170"/>
      <c r="F1200" s="170"/>
      <c r="G1200" s="170"/>
      <c r="H1200" s="170"/>
      <c r="I1200" s="170"/>
      <c r="J1200" s="170"/>
      <c r="K1200" s="170"/>
      <c r="L1200" s="170"/>
      <c r="M1200" s="170"/>
    </row>
    <row r="1201" spans="1:13" ht="15.75">
      <c r="A1201" s="170"/>
      <c r="B1201" s="170"/>
      <c r="C1201" s="170"/>
      <c r="D1201" s="170"/>
      <c r="E1201" s="170"/>
      <c r="F1201" s="170"/>
      <c r="G1201" s="170"/>
      <c r="H1201" s="170"/>
      <c r="I1201" s="170"/>
      <c r="J1201" s="170"/>
      <c r="K1201" s="170"/>
      <c r="L1201" s="170"/>
      <c r="M1201" s="170"/>
    </row>
    <row r="1202" spans="1:13" ht="15.75">
      <c r="A1202" s="170"/>
      <c r="B1202" s="170"/>
      <c r="C1202" s="170"/>
      <c r="D1202" s="170"/>
      <c r="E1202" s="170"/>
      <c r="F1202" s="170"/>
      <c r="G1202" s="170"/>
      <c r="H1202" s="170"/>
      <c r="I1202" s="170"/>
      <c r="J1202" s="170"/>
      <c r="K1202" s="170"/>
      <c r="L1202" s="170"/>
      <c r="M1202" s="170"/>
    </row>
    <row r="1203" spans="1:13" ht="15.75">
      <c r="A1203" s="170"/>
      <c r="B1203" s="170"/>
      <c r="C1203" s="170"/>
      <c r="D1203" s="170"/>
      <c r="E1203" s="170"/>
      <c r="F1203" s="170"/>
      <c r="G1203" s="170"/>
      <c r="H1203" s="170"/>
      <c r="I1203" s="170"/>
      <c r="J1203" s="170"/>
      <c r="K1203" s="170"/>
      <c r="L1203" s="170"/>
      <c r="M1203" s="170"/>
    </row>
    <row r="1204" spans="1:13" ht="15.75">
      <c r="A1204" s="170"/>
      <c r="B1204" s="170"/>
      <c r="C1204" s="170"/>
      <c r="D1204" s="170"/>
      <c r="E1204" s="170"/>
      <c r="F1204" s="170"/>
      <c r="G1204" s="170"/>
      <c r="H1204" s="170"/>
      <c r="I1204" s="170"/>
      <c r="J1204" s="170"/>
      <c r="K1204" s="170"/>
      <c r="L1204" s="170"/>
      <c r="M1204" s="170"/>
    </row>
    <row r="1205" spans="1:13" ht="15.75">
      <c r="A1205" s="170"/>
      <c r="B1205" s="170"/>
      <c r="C1205" s="170"/>
      <c r="D1205" s="170"/>
      <c r="E1205" s="170"/>
      <c r="F1205" s="170"/>
      <c r="G1205" s="170"/>
      <c r="H1205" s="170"/>
      <c r="I1205" s="170"/>
      <c r="J1205" s="170"/>
      <c r="K1205" s="170"/>
      <c r="L1205" s="170"/>
      <c r="M1205" s="170"/>
    </row>
    <row r="1206" spans="1:13" ht="15.75">
      <c r="A1206" s="170"/>
      <c r="B1206" s="170"/>
      <c r="C1206" s="170"/>
      <c r="D1206" s="170"/>
      <c r="E1206" s="170"/>
      <c r="F1206" s="170"/>
      <c r="G1206" s="170"/>
      <c r="H1206" s="170"/>
      <c r="I1206" s="170"/>
      <c r="J1206" s="170"/>
      <c r="K1206" s="170"/>
      <c r="L1206" s="170"/>
      <c r="M1206" s="170"/>
    </row>
    <row r="1207" spans="1:13" ht="15.75">
      <c r="A1207" s="170"/>
      <c r="B1207" s="170"/>
      <c r="C1207" s="170"/>
      <c r="D1207" s="170"/>
      <c r="E1207" s="170"/>
      <c r="F1207" s="170"/>
      <c r="G1207" s="170"/>
      <c r="H1207" s="170"/>
      <c r="I1207" s="170"/>
      <c r="J1207" s="170"/>
      <c r="K1207" s="170"/>
      <c r="L1207" s="170"/>
      <c r="M1207" s="170"/>
    </row>
    <row r="1208" spans="1:13" ht="15.75">
      <c r="A1208" s="170"/>
      <c r="B1208" s="170"/>
      <c r="C1208" s="170"/>
      <c r="D1208" s="170"/>
      <c r="E1208" s="170"/>
      <c r="F1208" s="170"/>
      <c r="G1208" s="170"/>
      <c r="H1208" s="170"/>
      <c r="I1208" s="170"/>
      <c r="J1208" s="170"/>
      <c r="K1208" s="170"/>
      <c r="L1208" s="170"/>
      <c r="M1208" s="170"/>
    </row>
    <row r="1209" spans="1:13" ht="15.75">
      <c r="A1209" s="170"/>
      <c r="B1209" s="170"/>
      <c r="C1209" s="170"/>
      <c r="D1209" s="170"/>
      <c r="E1209" s="170"/>
      <c r="F1209" s="170"/>
      <c r="G1209" s="170"/>
      <c r="H1209" s="170"/>
      <c r="I1209" s="170"/>
      <c r="J1209" s="170"/>
      <c r="K1209" s="170"/>
      <c r="L1209" s="170"/>
      <c r="M1209" s="170"/>
    </row>
    <row r="1210" spans="1:13" ht="15.75">
      <c r="A1210" s="170"/>
      <c r="B1210" s="170"/>
      <c r="C1210" s="170"/>
      <c r="D1210" s="170"/>
      <c r="E1210" s="170"/>
      <c r="F1210" s="170"/>
      <c r="G1210" s="170"/>
      <c r="H1210" s="170"/>
      <c r="I1210" s="170"/>
      <c r="J1210" s="170"/>
      <c r="K1210" s="170"/>
      <c r="L1210" s="170"/>
      <c r="M1210" s="170"/>
    </row>
    <row r="1211" spans="1:13" ht="15.75">
      <c r="A1211" s="170"/>
      <c r="B1211" s="170"/>
      <c r="C1211" s="170"/>
      <c r="D1211" s="170"/>
      <c r="E1211" s="170"/>
      <c r="F1211" s="170"/>
      <c r="G1211" s="170"/>
      <c r="H1211" s="170"/>
      <c r="I1211" s="170"/>
      <c r="J1211" s="170"/>
      <c r="K1211" s="170"/>
      <c r="L1211" s="170"/>
      <c r="M1211" s="170"/>
    </row>
    <row r="1212" spans="1:13" ht="15.75">
      <c r="A1212" s="170"/>
      <c r="B1212" s="170"/>
      <c r="C1212" s="170"/>
      <c r="D1212" s="170"/>
      <c r="E1212" s="170"/>
      <c r="F1212" s="170"/>
      <c r="G1212" s="170"/>
      <c r="H1212" s="170"/>
      <c r="I1212" s="170"/>
      <c r="J1212" s="170"/>
      <c r="K1212" s="170"/>
      <c r="L1212" s="170"/>
      <c r="M1212" s="170"/>
    </row>
    <row r="1213" spans="1:13" ht="15.75">
      <c r="A1213" s="170"/>
      <c r="B1213" s="170"/>
      <c r="C1213" s="170"/>
      <c r="D1213" s="170"/>
      <c r="E1213" s="170"/>
      <c r="F1213" s="170"/>
      <c r="G1213" s="170"/>
      <c r="H1213" s="170"/>
      <c r="I1213" s="170"/>
      <c r="J1213" s="170"/>
      <c r="K1213" s="170"/>
      <c r="L1213" s="170"/>
      <c r="M1213" s="170"/>
    </row>
    <row r="1214" spans="1:13" ht="15.75">
      <c r="A1214" s="170"/>
      <c r="B1214" s="170"/>
      <c r="C1214" s="170"/>
      <c r="D1214" s="170"/>
      <c r="E1214" s="170"/>
      <c r="F1214" s="170"/>
      <c r="G1214" s="170"/>
      <c r="H1214" s="170"/>
      <c r="I1214" s="170"/>
      <c r="J1214" s="170"/>
      <c r="K1214" s="170"/>
      <c r="L1214" s="170"/>
      <c r="M1214" s="170"/>
    </row>
    <row r="1215" spans="1:13" ht="15.75">
      <c r="A1215" s="170"/>
      <c r="B1215" s="170"/>
      <c r="C1215" s="170"/>
      <c r="D1215" s="170"/>
      <c r="E1215" s="170"/>
      <c r="F1215" s="170"/>
      <c r="G1215" s="170"/>
      <c r="H1215" s="170"/>
      <c r="I1215" s="170"/>
      <c r="J1215" s="170"/>
      <c r="K1215" s="170"/>
      <c r="L1215" s="170"/>
      <c r="M1215" s="170"/>
    </row>
    <row r="1216" spans="1:13" ht="15.75">
      <c r="A1216" s="170"/>
      <c r="B1216" s="170"/>
      <c r="C1216" s="170"/>
      <c r="D1216" s="170"/>
      <c r="E1216" s="170"/>
      <c r="F1216" s="170"/>
      <c r="G1216" s="170"/>
      <c r="H1216" s="170"/>
      <c r="I1216" s="170"/>
      <c r="J1216" s="170"/>
      <c r="K1216" s="170"/>
      <c r="L1216" s="170"/>
      <c r="M1216" s="170"/>
    </row>
    <row r="1217" spans="1:13" ht="15.75">
      <c r="A1217" s="170"/>
      <c r="B1217" s="170"/>
      <c r="C1217" s="170"/>
      <c r="D1217" s="170"/>
      <c r="E1217" s="170"/>
      <c r="F1217" s="170"/>
      <c r="G1217" s="170"/>
      <c r="H1217" s="170"/>
      <c r="I1217" s="170"/>
      <c r="J1217" s="170"/>
      <c r="K1217" s="170"/>
      <c r="L1217" s="170"/>
      <c r="M1217" s="170"/>
    </row>
    <row r="1218" spans="1:13" ht="15.75">
      <c r="A1218" s="170"/>
      <c r="B1218" s="170"/>
      <c r="C1218" s="170"/>
      <c r="D1218" s="170"/>
      <c r="E1218" s="170"/>
      <c r="F1218" s="170"/>
      <c r="G1218" s="170"/>
      <c r="H1218" s="170"/>
      <c r="I1218" s="170"/>
      <c r="J1218" s="170"/>
      <c r="K1218" s="170"/>
      <c r="L1218" s="170"/>
      <c r="M1218" s="170"/>
    </row>
    <row r="1219" spans="1:13" ht="15.75">
      <c r="A1219" s="170"/>
      <c r="B1219" s="170"/>
      <c r="C1219" s="170"/>
      <c r="D1219" s="170"/>
      <c r="E1219" s="170"/>
      <c r="F1219" s="170"/>
      <c r="G1219" s="170"/>
      <c r="H1219" s="170"/>
      <c r="I1219" s="170"/>
      <c r="J1219" s="170"/>
      <c r="K1219" s="170"/>
      <c r="L1219" s="170"/>
      <c r="M1219" s="170"/>
    </row>
    <row r="1220" spans="1:13" ht="15.75">
      <c r="A1220" s="170"/>
      <c r="B1220" s="170"/>
      <c r="C1220" s="170"/>
      <c r="D1220" s="170"/>
      <c r="E1220" s="170"/>
      <c r="F1220" s="170"/>
      <c r="G1220" s="170"/>
      <c r="H1220" s="170"/>
      <c r="I1220" s="170"/>
      <c r="J1220" s="170"/>
      <c r="K1220" s="170"/>
      <c r="L1220" s="170"/>
      <c r="M1220" s="170"/>
    </row>
    <row r="1221" spans="1:13" ht="15.75">
      <c r="A1221" s="170"/>
      <c r="B1221" s="170"/>
      <c r="C1221" s="170"/>
      <c r="D1221" s="170"/>
      <c r="E1221" s="170"/>
      <c r="F1221" s="170"/>
      <c r="G1221" s="170"/>
      <c r="H1221" s="170"/>
      <c r="I1221" s="170"/>
      <c r="J1221" s="170"/>
      <c r="K1221" s="170"/>
      <c r="L1221" s="170"/>
      <c r="M1221" s="170"/>
    </row>
    <row r="1222" spans="1:13" ht="15.75">
      <c r="A1222" s="170"/>
      <c r="B1222" s="170"/>
      <c r="C1222" s="170"/>
      <c r="D1222" s="170"/>
      <c r="E1222" s="170"/>
      <c r="F1222" s="170"/>
      <c r="G1222" s="170"/>
      <c r="H1222" s="170"/>
      <c r="I1222" s="170"/>
      <c r="J1222" s="170"/>
      <c r="K1222" s="170"/>
      <c r="L1222" s="170"/>
      <c r="M1222" s="170"/>
    </row>
    <row r="1223" spans="1:13" ht="15.75">
      <c r="A1223" s="170"/>
      <c r="B1223" s="170"/>
      <c r="C1223" s="170"/>
      <c r="D1223" s="170"/>
      <c r="E1223" s="170"/>
      <c r="F1223" s="170"/>
      <c r="G1223" s="170"/>
      <c r="H1223" s="170"/>
      <c r="I1223" s="170"/>
      <c r="J1223" s="170"/>
      <c r="K1223" s="170"/>
      <c r="L1223" s="170"/>
      <c r="M1223" s="170"/>
    </row>
    <row r="1224" spans="1:13" ht="15.75">
      <c r="A1224" s="170"/>
      <c r="B1224" s="170"/>
      <c r="C1224" s="170"/>
      <c r="D1224" s="170"/>
      <c r="E1224" s="170"/>
      <c r="F1224" s="170"/>
      <c r="G1224" s="170"/>
      <c r="H1224" s="170"/>
      <c r="I1224" s="170"/>
      <c r="J1224" s="170"/>
      <c r="K1224" s="170"/>
      <c r="L1224" s="170"/>
      <c r="M1224" s="170"/>
    </row>
    <row r="1225" spans="1:13" ht="15.75">
      <c r="A1225" s="170"/>
      <c r="B1225" s="170"/>
      <c r="C1225" s="170"/>
      <c r="D1225" s="170"/>
      <c r="E1225" s="170"/>
      <c r="F1225" s="170"/>
      <c r="G1225" s="170"/>
      <c r="H1225" s="170"/>
      <c r="I1225" s="170"/>
      <c r="J1225" s="170"/>
      <c r="K1225" s="170"/>
      <c r="L1225" s="170"/>
      <c r="M1225" s="170"/>
    </row>
    <row r="1226" spans="1:13" ht="15.75">
      <c r="A1226" s="170"/>
      <c r="B1226" s="170"/>
      <c r="C1226" s="170"/>
      <c r="D1226" s="170"/>
      <c r="E1226" s="170"/>
      <c r="F1226" s="170"/>
      <c r="G1226" s="170"/>
      <c r="H1226" s="170"/>
      <c r="I1226" s="170"/>
      <c r="J1226" s="170"/>
      <c r="K1226" s="170"/>
      <c r="L1226" s="170"/>
      <c r="M1226" s="170"/>
    </row>
    <row r="1227" spans="1:13" ht="15.75">
      <c r="A1227" s="170"/>
      <c r="B1227" s="170"/>
      <c r="C1227" s="170"/>
      <c r="D1227" s="170"/>
      <c r="E1227" s="170"/>
      <c r="F1227" s="170"/>
      <c r="G1227" s="170"/>
      <c r="H1227" s="170"/>
      <c r="I1227" s="170"/>
      <c r="J1227" s="170"/>
      <c r="K1227" s="170"/>
      <c r="L1227" s="170"/>
      <c r="M1227" s="170"/>
    </row>
    <row r="1228" spans="1:13" ht="15.75">
      <c r="A1228" s="170"/>
      <c r="B1228" s="170"/>
      <c r="C1228" s="170"/>
      <c r="D1228" s="170"/>
      <c r="E1228" s="170"/>
      <c r="F1228" s="170"/>
      <c r="G1228" s="170"/>
      <c r="H1228" s="170"/>
      <c r="I1228" s="170"/>
      <c r="J1228" s="170"/>
      <c r="K1228" s="170"/>
      <c r="L1228" s="170"/>
      <c r="M1228" s="170"/>
    </row>
    <row r="1229" spans="1:13" ht="15.75">
      <c r="A1229" s="170"/>
      <c r="B1229" s="170"/>
      <c r="C1229" s="170"/>
      <c r="D1229" s="170"/>
      <c r="E1229" s="170"/>
      <c r="F1229" s="170"/>
      <c r="G1229" s="170"/>
      <c r="H1229" s="170"/>
      <c r="I1229" s="170"/>
      <c r="J1229" s="170"/>
      <c r="K1229" s="170"/>
      <c r="L1229" s="170"/>
      <c r="M1229" s="170"/>
    </row>
    <row r="1230" spans="1:13" ht="15.75">
      <c r="A1230" s="170"/>
      <c r="B1230" s="170"/>
      <c r="C1230" s="170"/>
      <c r="D1230" s="170"/>
      <c r="E1230" s="170"/>
      <c r="F1230" s="170"/>
      <c r="G1230" s="170"/>
      <c r="H1230" s="170"/>
      <c r="I1230" s="170"/>
      <c r="J1230" s="170"/>
      <c r="K1230" s="170"/>
      <c r="L1230" s="170"/>
      <c r="M1230" s="170"/>
    </row>
    <row r="1231" spans="1:13" ht="15.75">
      <c r="A1231" s="170"/>
      <c r="B1231" s="170"/>
      <c r="C1231" s="170"/>
      <c r="D1231" s="170"/>
      <c r="E1231" s="170"/>
      <c r="F1231" s="170"/>
      <c r="G1231" s="170"/>
      <c r="H1231" s="170"/>
      <c r="I1231" s="170"/>
      <c r="J1231" s="170"/>
      <c r="K1231" s="170"/>
      <c r="L1231" s="170"/>
      <c r="M1231" s="170"/>
    </row>
    <row r="1232" spans="1:13" ht="15.75">
      <c r="A1232" s="170"/>
      <c r="B1232" s="170"/>
      <c r="C1232" s="170"/>
      <c r="D1232" s="170"/>
      <c r="E1232" s="170"/>
      <c r="F1232" s="170"/>
      <c r="G1232" s="170"/>
      <c r="H1232" s="170"/>
      <c r="I1232" s="170"/>
      <c r="J1232" s="170"/>
      <c r="K1232" s="170"/>
      <c r="L1232" s="170"/>
      <c r="M1232" s="170"/>
    </row>
    <row r="1233" spans="1:13" ht="15.75">
      <c r="A1233" s="170"/>
      <c r="B1233" s="170"/>
      <c r="C1233" s="170"/>
      <c r="D1233" s="170"/>
      <c r="E1233" s="170"/>
      <c r="F1233" s="170"/>
      <c r="G1233" s="170"/>
      <c r="H1233" s="170"/>
      <c r="I1233" s="170"/>
      <c r="J1233" s="170"/>
      <c r="K1233" s="170"/>
      <c r="L1233" s="170"/>
      <c r="M1233" s="170"/>
    </row>
    <row r="1234" spans="1:13" ht="15.75">
      <c r="A1234" s="170"/>
      <c r="B1234" s="170"/>
      <c r="C1234" s="170"/>
      <c r="D1234" s="170"/>
      <c r="E1234" s="170"/>
      <c r="F1234" s="170"/>
      <c r="G1234" s="170"/>
      <c r="H1234" s="170"/>
      <c r="I1234" s="170"/>
      <c r="J1234" s="170"/>
      <c r="K1234" s="170"/>
      <c r="L1234" s="170"/>
      <c r="M1234" s="170"/>
    </row>
    <row r="1235" spans="1:13" ht="15.75">
      <c r="A1235" s="170"/>
      <c r="B1235" s="170"/>
      <c r="C1235" s="170"/>
      <c r="D1235" s="170"/>
      <c r="E1235" s="170"/>
      <c r="F1235" s="170"/>
      <c r="G1235" s="170"/>
      <c r="H1235" s="170"/>
      <c r="I1235" s="170"/>
      <c r="J1235" s="170"/>
      <c r="K1235" s="170"/>
      <c r="L1235" s="170"/>
      <c r="M1235" s="170"/>
    </row>
    <row r="1236" spans="1:13" ht="15.75">
      <c r="A1236" s="170"/>
      <c r="B1236" s="170"/>
      <c r="C1236" s="170"/>
      <c r="D1236" s="170"/>
      <c r="E1236" s="170"/>
      <c r="F1236" s="170"/>
      <c r="G1236" s="170"/>
      <c r="H1236" s="170"/>
      <c r="I1236" s="170"/>
      <c r="J1236" s="170"/>
      <c r="K1236" s="170"/>
      <c r="L1236" s="170"/>
      <c r="M1236" s="170"/>
    </row>
    <row r="1237" spans="1:13" ht="15.75">
      <c r="A1237" s="170"/>
      <c r="B1237" s="170"/>
      <c r="C1237" s="170"/>
      <c r="D1237" s="170"/>
      <c r="E1237" s="170"/>
      <c r="F1237" s="170"/>
      <c r="G1237" s="170"/>
      <c r="H1237" s="170"/>
      <c r="I1237" s="170"/>
      <c r="J1237" s="170"/>
      <c r="K1237" s="170"/>
      <c r="L1237" s="170"/>
      <c r="M1237" s="170"/>
    </row>
    <row r="1238" spans="1:13" ht="15.75">
      <c r="A1238" s="170"/>
      <c r="B1238" s="170"/>
      <c r="C1238" s="170"/>
      <c r="D1238" s="170"/>
      <c r="E1238" s="170"/>
      <c r="F1238" s="170"/>
      <c r="G1238" s="170"/>
      <c r="H1238" s="170"/>
      <c r="I1238" s="170"/>
      <c r="J1238" s="170"/>
      <c r="K1238" s="170"/>
      <c r="L1238" s="170"/>
      <c r="M1238" s="170"/>
    </row>
    <row r="1239" spans="1:13" ht="15.75">
      <c r="A1239" s="170"/>
      <c r="B1239" s="170"/>
      <c r="C1239" s="170"/>
      <c r="D1239" s="170"/>
      <c r="E1239" s="170"/>
      <c r="F1239" s="170"/>
      <c r="G1239" s="170"/>
      <c r="H1239" s="170"/>
      <c r="I1239" s="170"/>
      <c r="J1239" s="170"/>
      <c r="K1239" s="170"/>
      <c r="L1239" s="170"/>
      <c r="M1239" s="170"/>
    </row>
    <row r="1240" spans="1:13" ht="15.75">
      <c r="A1240" s="170"/>
      <c r="B1240" s="170"/>
      <c r="C1240" s="170"/>
      <c r="D1240" s="170"/>
      <c r="E1240" s="170"/>
      <c r="F1240" s="170"/>
      <c r="G1240" s="170"/>
      <c r="H1240" s="170"/>
      <c r="I1240" s="170"/>
      <c r="J1240" s="170"/>
      <c r="K1240" s="170"/>
      <c r="L1240" s="170"/>
      <c r="M1240" s="170"/>
    </row>
    <row r="1241" spans="1:13" ht="15.75">
      <c r="A1241" s="170"/>
      <c r="B1241" s="170"/>
      <c r="C1241" s="170"/>
      <c r="D1241" s="170"/>
      <c r="E1241" s="170"/>
      <c r="F1241" s="170"/>
      <c r="G1241" s="170"/>
      <c r="H1241" s="170"/>
      <c r="I1241" s="170"/>
      <c r="J1241" s="170"/>
      <c r="K1241" s="170"/>
      <c r="L1241" s="170"/>
      <c r="M1241" s="170"/>
    </row>
    <row r="1242" spans="1:13" ht="15.75">
      <c r="A1242" s="170"/>
      <c r="B1242" s="170"/>
      <c r="C1242" s="170"/>
      <c r="D1242" s="170"/>
      <c r="E1242" s="170"/>
      <c r="F1242" s="170"/>
      <c r="G1242" s="170"/>
      <c r="H1242" s="170"/>
      <c r="I1242" s="170"/>
      <c r="J1242" s="170"/>
      <c r="K1242" s="170"/>
      <c r="L1242" s="170"/>
      <c r="M1242" s="170"/>
    </row>
    <row r="1243" spans="1:13" ht="15.75">
      <c r="A1243" s="170"/>
      <c r="B1243" s="170"/>
      <c r="C1243" s="170"/>
      <c r="D1243" s="170"/>
      <c r="E1243" s="170"/>
      <c r="F1243" s="170"/>
      <c r="G1243" s="170"/>
      <c r="H1243" s="170"/>
      <c r="I1243" s="170"/>
      <c r="J1243" s="170"/>
      <c r="K1243" s="170"/>
      <c r="L1243" s="170"/>
      <c r="M1243" s="170"/>
    </row>
    <row r="1244" spans="1:13" ht="15.75">
      <c r="A1244" s="170"/>
      <c r="B1244" s="170"/>
      <c r="C1244" s="170"/>
      <c r="D1244" s="170"/>
      <c r="E1244" s="170"/>
      <c r="F1244" s="170"/>
      <c r="G1244" s="170"/>
      <c r="H1244" s="170"/>
      <c r="I1244" s="170"/>
      <c r="J1244" s="170"/>
      <c r="K1244" s="170"/>
      <c r="L1244" s="170"/>
      <c r="M1244" s="170"/>
    </row>
    <row r="1245" spans="1:13" ht="15.75">
      <c r="A1245" s="170"/>
      <c r="B1245" s="170"/>
      <c r="C1245" s="170"/>
      <c r="D1245" s="170"/>
      <c r="E1245" s="170"/>
      <c r="F1245" s="170"/>
      <c r="G1245" s="170"/>
      <c r="H1245" s="170"/>
      <c r="I1245" s="170"/>
      <c r="J1245" s="170"/>
      <c r="K1245" s="170"/>
      <c r="L1245" s="170"/>
      <c r="M1245" s="170"/>
    </row>
    <row r="1246" spans="1:13" ht="15.75">
      <c r="A1246" s="170"/>
      <c r="B1246" s="170"/>
      <c r="C1246" s="170"/>
      <c r="D1246" s="170"/>
      <c r="E1246" s="170"/>
      <c r="F1246" s="170"/>
      <c r="G1246" s="170"/>
      <c r="H1246" s="170"/>
      <c r="I1246" s="170"/>
      <c r="J1246" s="170"/>
      <c r="K1246" s="170"/>
      <c r="L1246" s="170"/>
      <c r="M1246" s="170"/>
    </row>
    <row r="1247" spans="1:13" ht="15.75">
      <c r="A1247" s="170"/>
      <c r="B1247" s="170"/>
      <c r="C1247" s="170"/>
      <c r="D1247" s="170"/>
      <c r="E1247" s="170"/>
      <c r="F1247" s="170"/>
      <c r="G1247" s="170"/>
      <c r="H1247" s="170"/>
      <c r="I1247" s="170"/>
      <c r="J1247" s="170"/>
      <c r="K1247" s="170"/>
      <c r="L1247" s="170"/>
      <c r="M1247" s="170"/>
    </row>
    <row r="1248" spans="1:13" ht="15.75">
      <c r="A1248" s="170"/>
      <c r="B1248" s="170"/>
      <c r="C1248" s="170"/>
      <c r="D1248" s="170"/>
      <c r="E1248" s="170"/>
      <c r="F1248" s="170"/>
      <c r="G1248" s="170"/>
      <c r="H1248" s="170"/>
      <c r="I1248" s="170"/>
      <c r="J1248" s="170"/>
      <c r="K1248" s="170"/>
      <c r="L1248" s="170"/>
      <c r="M1248" s="170"/>
    </row>
    <row r="1249" spans="1:13" ht="15.75">
      <c r="A1249" s="170"/>
      <c r="B1249" s="170"/>
      <c r="C1249" s="170"/>
      <c r="D1249" s="170"/>
      <c r="E1249" s="170"/>
      <c r="F1249" s="170"/>
      <c r="G1249" s="170"/>
      <c r="H1249" s="170"/>
      <c r="I1249" s="170"/>
      <c r="J1249" s="170"/>
      <c r="K1249" s="170"/>
      <c r="L1249" s="170"/>
      <c r="M1249" s="170"/>
    </row>
    <row r="1250" spans="1:13" ht="15.75">
      <c r="A1250" s="170"/>
      <c r="B1250" s="170"/>
      <c r="C1250" s="170"/>
      <c r="D1250" s="170"/>
      <c r="E1250" s="170"/>
      <c r="F1250" s="170"/>
      <c r="G1250" s="170"/>
      <c r="H1250" s="170"/>
      <c r="I1250" s="170"/>
      <c r="J1250" s="170"/>
      <c r="K1250" s="170"/>
      <c r="L1250" s="170"/>
      <c r="M1250" s="170"/>
    </row>
    <row r="1251" spans="1:13" ht="15.75">
      <c r="A1251" s="170"/>
      <c r="B1251" s="170"/>
      <c r="C1251" s="170"/>
      <c r="D1251" s="170"/>
      <c r="E1251" s="170"/>
      <c r="F1251" s="170"/>
      <c r="G1251" s="170"/>
      <c r="H1251" s="170"/>
      <c r="I1251" s="170"/>
      <c r="J1251" s="170"/>
      <c r="K1251" s="170"/>
      <c r="L1251" s="170"/>
      <c r="M1251" s="170"/>
    </row>
    <row r="1252" spans="1:13" ht="15.75">
      <c r="A1252" s="170"/>
      <c r="B1252" s="170"/>
      <c r="C1252" s="170"/>
      <c r="D1252" s="170"/>
      <c r="E1252" s="170"/>
      <c r="F1252" s="170"/>
      <c r="G1252" s="170"/>
      <c r="H1252" s="170"/>
      <c r="I1252" s="170"/>
      <c r="J1252" s="170"/>
      <c r="K1252" s="170"/>
      <c r="L1252" s="170"/>
      <c r="M1252" s="170"/>
    </row>
    <row r="1253" spans="1:13" ht="15.75">
      <c r="A1253" s="170"/>
      <c r="B1253" s="170"/>
      <c r="C1253" s="170"/>
      <c r="D1253" s="170"/>
      <c r="E1253" s="170"/>
      <c r="F1253" s="170"/>
      <c r="G1253" s="170"/>
      <c r="H1253" s="170"/>
      <c r="I1253" s="170"/>
      <c r="J1253" s="170"/>
      <c r="K1253" s="170"/>
      <c r="L1253" s="170"/>
      <c r="M1253" s="170"/>
    </row>
    <row r="1254" spans="1:13" ht="15.75">
      <c r="A1254" s="170"/>
      <c r="B1254" s="170"/>
      <c r="C1254" s="170"/>
      <c r="D1254" s="170"/>
      <c r="E1254" s="170"/>
      <c r="F1254" s="170"/>
      <c r="G1254" s="170"/>
      <c r="H1254" s="170"/>
      <c r="I1254" s="170"/>
      <c r="J1254" s="170"/>
      <c r="K1254" s="170"/>
      <c r="L1254" s="170"/>
      <c r="M1254" s="170"/>
    </row>
    <row r="1255" spans="1:13" ht="15.75">
      <c r="A1255" s="170"/>
      <c r="B1255" s="170"/>
      <c r="C1255" s="170"/>
      <c r="D1255" s="170"/>
      <c r="E1255" s="170"/>
      <c r="F1255" s="170"/>
      <c r="G1255" s="170"/>
      <c r="H1255" s="170"/>
      <c r="I1255" s="170"/>
      <c r="J1255" s="170"/>
      <c r="K1255" s="170"/>
      <c r="L1255" s="170"/>
      <c r="M1255" s="170"/>
    </row>
    <row r="1256" spans="1:13" ht="15.75">
      <c r="A1256" s="170"/>
      <c r="B1256" s="170"/>
      <c r="C1256" s="170"/>
      <c r="D1256" s="170"/>
      <c r="E1256" s="170"/>
      <c r="F1256" s="170"/>
      <c r="G1256" s="170"/>
      <c r="H1256" s="170"/>
      <c r="I1256" s="170"/>
      <c r="J1256" s="170"/>
      <c r="K1256" s="170"/>
      <c r="L1256" s="170"/>
      <c r="M1256" s="170"/>
    </row>
    <row r="1257" spans="1:13" ht="15.75">
      <c r="A1257" s="170"/>
      <c r="B1257" s="170"/>
      <c r="C1257" s="170"/>
      <c r="D1257" s="170"/>
      <c r="E1257" s="170"/>
      <c r="F1257" s="170"/>
      <c r="G1257" s="170"/>
      <c r="H1257" s="170"/>
      <c r="I1257" s="170"/>
      <c r="J1257" s="170"/>
      <c r="K1257" s="170"/>
      <c r="L1257" s="170"/>
      <c r="M1257" s="170"/>
    </row>
    <row r="1258" spans="1:13" ht="15.75">
      <c r="A1258" s="170"/>
      <c r="B1258" s="170"/>
      <c r="C1258" s="170"/>
      <c r="D1258" s="170"/>
      <c r="E1258" s="170"/>
      <c r="F1258" s="170"/>
      <c r="G1258" s="170"/>
      <c r="H1258" s="170"/>
      <c r="I1258" s="170"/>
      <c r="J1258" s="170"/>
      <c r="K1258" s="170"/>
      <c r="L1258" s="170"/>
      <c r="M1258" s="170"/>
    </row>
    <row r="1259" spans="1:13" ht="15.75">
      <c r="A1259" s="170"/>
      <c r="B1259" s="170"/>
      <c r="C1259" s="170"/>
      <c r="D1259" s="170"/>
      <c r="E1259" s="170"/>
      <c r="F1259" s="170"/>
      <c r="G1259" s="170"/>
      <c r="H1259" s="170"/>
      <c r="I1259" s="170"/>
      <c r="J1259" s="170"/>
      <c r="K1259" s="170"/>
      <c r="L1259" s="170"/>
      <c r="M1259" s="170"/>
    </row>
    <row r="1260" spans="1:13" ht="15.75">
      <c r="A1260" s="170"/>
      <c r="B1260" s="170"/>
      <c r="C1260" s="170"/>
      <c r="D1260" s="170"/>
      <c r="E1260" s="170"/>
      <c r="F1260" s="170"/>
      <c r="G1260" s="170"/>
      <c r="H1260" s="170"/>
      <c r="I1260" s="170"/>
      <c r="J1260" s="170"/>
      <c r="K1260" s="170"/>
      <c r="L1260" s="170"/>
      <c r="M1260" s="170"/>
    </row>
    <row r="1261" spans="1:13" ht="15.75">
      <c r="A1261" s="170"/>
      <c r="B1261" s="170"/>
      <c r="C1261" s="170"/>
      <c r="D1261" s="170"/>
      <c r="E1261" s="170"/>
      <c r="F1261" s="170"/>
      <c r="G1261" s="170"/>
      <c r="H1261" s="170"/>
      <c r="I1261" s="170"/>
      <c r="J1261" s="170"/>
      <c r="K1261" s="170"/>
      <c r="L1261" s="170"/>
      <c r="M1261" s="170"/>
    </row>
    <row r="1262" spans="1:13" ht="15.75">
      <c r="A1262" s="170"/>
      <c r="B1262" s="170"/>
      <c r="C1262" s="170"/>
      <c r="D1262" s="170"/>
      <c r="E1262" s="170"/>
      <c r="F1262" s="170"/>
      <c r="G1262" s="170"/>
      <c r="H1262" s="170"/>
      <c r="I1262" s="170"/>
      <c r="J1262" s="170"/>
      <c r="K1262" s="170"/>
      <c r="L1262" s="170"/>
      <c r="M1262" s="170"/>
    </row>
    <row r="1263" spans="1:13" ht="15.75">
      <c r="A1263" s="170"/>
      <c r="B1263" s="170"/>
      <c r="C1263" s="170"/>
      <c r="D1263" s="170"/>
      <c r="E1263" s="170"/>
      <c r="F1263" s="170"/>
      <c r="G1263" s="170"/>
      <c r="H1263" s="170"/>
      <c r="I1263" s="170"/>
      <c r="J1263" s="170"/>
      <c r="K1263" s="170"/>
      <c r="L1263" s="170"/>
      <c r="M1263" s="170"/>
    </row>
    <row r="1264" spans="1:13" ht="15.75">
      <c r="A1264" s="170"/>
      <c r="B1264" s="170"/>
      <c r="C1264" s="170"/>
      <c r="D1264" s="170"/>
      <c r="E1264" s="170"/>
      <c r="F1264" s="170"/>
      <c r="G1264" s="170"/>
      <c r="H1264" s="170"/>
      <c r="I1264" s="170"/>
      <c r="J1264" s="170"/>
      <c r="K1264" s="170"/>
      <c r="L1264" s="170"/>
      <c r="M1264" s="170"/>
    </row>
    <row r="1265" spans="1:13" ht="15.75">
      <c r="A1265" s="170"/>
      <c r="B1265" s="170"/>
      <c r="C1265" s="170"/>
      <c r="D1265" s="170"/>
      <c r="E1265" s="170"/>
      <c r="F1265" s="170"/>
      <c r="G1265" s="170"/>
      <c r="H1265" s="170"/>
      <c r="I1265" s="170"/>
      <c r="J1265" s="170"/>
      <c r="K1265" s="170"/>
      <c r="L1265" s="170"/>
      <c r="M1265" s="170"/>
    </row>
    <row r="1266" spans="1:13" ht="15.75">
      <c r="A1266" s="170"/>
      <c r="B1266" s="170"/>
      <c r="C1266" s="170"/>
      <c r="D1266" s="170"/>
      <c r="E1266" s="170"/>
      <c r="F1266" s="170"/>
      <c r="G1266" s="170"/>
      <c r="H1266" s="170"/>
      <c r="I1266" s="170"/>
      <c r="J1266" s="170"/>
      <c r="K1266" s="170"/>
      <c r="L1266" s="170"/>
      <c r="M1266" s="170"/>
    </row>
    <row r="1267" spans="1:13" ht="15.75">
      <c r="A1267" s="170"/>
      <c r="B1267" s="170"/>
      <c r="C1267" s="170"/>
      <c r="D1267" s="170"/>
      <c r="E1267" s="170"/>
      <c r="F1267" s="170"/>
      <c r="G1267" s="170"/>
      <c r="H1267" s="170"/>
      <c r="I1267" s="170"/>
      <c r="J1267" s="170"/>
      <c r="K1267" s="170"/>
      <c r="L1267" s="170"/>
      <c r="M1267" s="170"/>
    </row>
    <row r="1268" spans="1:13" ht="15.75">
      <c r="A1268" s="170"/>
      <c r="B1268" s="170"/>
      <c r="C1268" s="170"/>
      <c r="D1268" s="170"/>
      <c r="E1268" s="170"/>
      <c r="F1268" s="170"/>
      <c r="G1268" s="170"/>
      <c r="H1268" s="170"/>
      <c r="I1268" s="170"/>
      <c r="J1268" s="170"/>
      <c r="K1268" s="170"/>
      <c r="L1268" s="170"/>
      <c r="M1268" s="170"/>
    </row>
    <row r="1269" spans="1:13" ht="15.75">
      <c r="A1269" s="170"/>
      <c r="B1269" s="170"/>
      <c r="C1269" s="170"/>
      <c r="D1269" s="170"/>
      <c r="E1269" s="170"/>
      <c r="F1269" s="170"/>
      <c r="G1269" s="170"/>
      <c r="H1269" s="170"/>
      <c r="I1269" s="170"/>
      <c r="J1269" s="170"/>
      <c r="K1269" s="170"/>
      <c r="L1269" s="170"/>
      <c r="M1269" s="170"/>
    </row>
    <row r="1270" spans="1:13" ht="15.75">
      <c r="A1270" s="170"/>
      <c r="B1270" s="170"/>
      <c r="C1270" s="170"/>
      <c r="D1270" s="170"/>
      <c r="E1270" s="170"/>
      <c r="F1270" s="170"/>
      <c r="G1270" s="170"/>
      <c r="H1270" s="170"/>
      <c r="I1270" s="170"/>
      <c r="J1270" s="170"/>
      <c r="K1270" s="170"/>
      <c r="L1270" s="170"/>
      <c r="M1270" s="170"/>
    </row>
    <row r="1271" spans="1:13" ht="15.75">
      <c r="A1271" s="170"/>
      <c r="B1271" s="170"/>
      <c r="C1271" s="170"/>
      <c r="D1271" s="170"/>
      <c r="E1271" s="170"/>
      <c r="F1271" s="170"/>
      <c r="G1271" s="170"/>
      <c r="H1271" s="170"/>
      <c r="I1271" s="170"/>
      <c r="J1271" s="170"/>
      <c r="K1271" s="170"/>
      <c r="L1271" s="170"/>
      <c r="M1271" s="170"/>
    </row>
    <row r="1272" spans="1:13" ht="15.75">
      <c r="A1272" s="170"/>
      <c r="B1272" s="170"/>
      <c r="C1272" s="170"/>
      <c r="D1272" s="170"/>
      <c r="E1272" s="170"/>
      <c r="F1272" s="170"/>
      <c r="G1272" s="170"/>
      <c r="H1272" s="170"/>
      <c r="I1272" s="170"/>
      <c r="J1272" s="170"/>
      <c r="K1272" s="170"/>
      <c r="L1272" s="170"/>
      <c r="M1272" s="170"/>
    </row>
    <row r="1273" spans="1:13" ht="15.75">
      <c r="A1273" s="170"/>
      <c r="B1273" s="170"/>
      <c r="C1273" s="170"/>
      <c r="D1273" s="170"/>
      <c r="E1273" s="170"/>
      <c r="F1273" s="170"/>
      <c r="G1273" s="170"/>
      <c r="H1273" s="170"/>
      <c r="I1273" s="170"/>
      <c r="J1273" s="170"/>
      <c r="K1273" s="170"/>
      <c r="L1273" s="170"/>
      <c r="M1273" s="170"/>
    </row>
    <row r="1274" spans="1:13" ht="15.75">
      <c r="A1274" s="170"/>
      <c r="B1274" s="170"/>
      <c r="C1274" s="170"/>
      <c r="D1274" s="170"/>
      <c r="E1274" s="170"/>
      <c r="F1274" s="170"/>
      <c r="G1274" s="170"/>
      <c r="H1274" s="170"/>
      <c r="I1274" s="170"/>
      <c r="J1274" s="170"/>
      <c r="K1274" s="170"/>
      <c r="L1274" s="170"/>
      <c r="M1274" s="170"/>
    </row>
    <row r="1275" spans="1:13" ht="15.75">
      <c r="A1275" s="170"/>
      <c r="B1275" s="170"/>
      <c r="C1275" s="170"/>
      <c r="D1275" s="170"/>
      <c r="E1275" s="170"/>
      <c r="F1275" s="170"/>
      <c r="G1275" s="170"/>
      <c r="H1275" s="170"/>
      <c r="I1275" s="170"/>
      <c r="J1275" s="170"/>
      <c r="K1275" s="170"/>
      <c r="L1275" s="170"/>
      <c r="M1275" s="170"/>
    </row>
    <row r="1276" spans="1:13" ht="15.75">
      <c r="A1276" s="170"/>
      <c r="B1276" s="170"/>
      <c r="C1276" s="170"/>
      <c r="D1276" s="170"/>
      <c r="E1276" s="170"/>
      <c r="F1276" s="170"/>
      <c r="G1276" s="170"/>
      <c r="H1276" s="170"/>
      <c r="I1276" s="170"/>
      <c r="J1276" s="170"/>
      <c r="K1276" s="170"/>
      <c r="L1276" s="170"/>
      <c r="M1276" s="170"/>
    </row>
    <row r="1277" spans="1:13" ht="15.75">
      <c r="A1277" s="170"/>
      <c r="B1277" s="170"/>
      <c r="C1277" s="170"/>
      <c r="D1277" s="170"/>
      <c r="E1277" s="170"/>
      <c r="F1277" s="170"/>
      <c r="G1277" s="170"/>
      <c r="H1277" s="170"/>
      <c r="I1277" s="170"/>
      <c r="J1277" s="170"/>
      <c r="K1277" s="170"/>
      <c r="L1277" s="170"/>
      <c r="M1277" s="170"/>
    </row>
    <row r="1278" spans="1:13" ht="15.75">
      <c r="A1278" s="170"/>
      <c r="B1278" s="170"/>
      <c r="C1278" s="170"/>
      <c r="D1278" s="170"/>
      <c r="E1278" s="170"/>
      <c r="F1278" s="170"/>
      <c r="G1278" s="170"/>
      <c r="H1278" s="170"/>
      <c r="I1278" s="170"/>
      <c r="J1278" s="170"/>
      <c r="K1278" s="170"/>
      <c r="L1278" s="170"/>
      <c r="M1278" s="170"/>
    </row>
    <row r="1279" spans="1:13" ht="15.75">
      <c r="A1279" s="170"/>
      <c r="B1279" s="170"/>
      <c r="C1279" s="170"/>
      <c r="D1279" s="170"/>
      <c r="E1279" s="170"/>
      <c r="F1279" s="170"/>
      <c r="G1279" s="170"/>
      <c r="H1279" s="170"/>
      <c r="I1279" s="170"/>
      <c r="J1279" s="170"/>
      <c r="K1279" s="170"/>
      <c r="L1279" s="170"/>
      <c r="M1279" s="170"/>
    </row>
    <row r="1280" spans="1:13" ht="15.75">
      <c r="A1280" s="170"/>
      <c r="B1280" s="170"/>
      <c r="C1280" s="170"/>
      <c r="D1280" s="170"/>
      <c r="E1280" s="170"/>
      <c r="F1280" s="170"/>
      <c r="G1280" s="170"/>
      <c r="H1280" s="170"/>
      <c r="I1280" s="170"/>
      <c r="J1280" s="170"/>
      <c r="K1280" s="170"/>
      <c r="L1280" s="170"/>
      <c r="M1280" s="170"/>
    </row>
    <row r="1281" spans="1:13" ht="15.75">
      <c r="A1281" s="170"/>
      <c r="B1281" s="170"/>
      <c r="C1281" s="170"/>
      <c r="D1281" s="170"/>
      <c r="E1281" s="170"/>
      <c r="F1281" s="170"/>
      <c r="G1281" s="170"/>
      <c r="H1281" s="170"/>
      <c r="I1281" s="170"/>
      <c r="J1281" s="170"/>
      <c r="K1281" s="170"/>
      <c r="L1281" s="170"/>
      <c r="M1281" s="170"/>
    </row>
    <row r="1282" spans="1:13" ht="15.75">
      <c r="A1282" s="170"/>
      <c r="B1282" s="170"/>
      <c r="C1282" s="170"/>
      <c r="D1282" s="170"/>
      <c r="E1282" s="170"/>
      <c r="F1282" s="170"/>
      <c r="G1282" s="170"/>
      <c r="H1282" s="170"/>
      <c r="I1282" s="170"/>
      <c r="J1282" s="170"/>
      <c r="K1282" s="170"/>
      <c r="L1282" s="170"/>
      <c r="M1282" s="170"/>
    </row>
    <row r="1283" spans="1:13" ht="15.75">
      <c r="A1283" s="170"/>
      <c r="B1283" s="170"/>
      <c r="C1283" s="170"/>
      <c r="D1283" s="170"/>
      <c r="E1283" s="170"/>
      <c r="F1283" s="170"/>
      <c r="G1283" s="170"/>
      <c r="H1283" s="170"/>
      <c r="I1283" s="170"/>
      <c r="J1283" s="170"/>
      <c r="K1283" s="170"/>
      <c r="L1283" s="170"/>
      <c r="M1283" s="170"/>
    </row>
    <row r="1284" spans="1:13" ht="15.75">
      <c r="A1284" s="170"/>
      <c r="B1284" s="170"/>
      <c r="C1284" s="170"/>
      <c r="D1284" s="170"/>
      <c r="E1284" s="170"/>
      <c r="F1284" s="170"/>
      <c r="G1284" s="170"/>
      <c r="H1284" s="170"/>
      <c r="I1284" s="170"/>
      <c r="J1284" s="170"/>
      <c r="K1284" s="170"/>
      <c r="L1284" s="170"/>
      <c r="M1284" s="170"/>
    </row>
    <row r="1285" spans="1:13" ht="15.75">
      <c r="A1285" s="170"/>
      <c r="B1285" s="170"/>
      <c r="C1285" s="170"/>
      <c r="D1285" s="170"/>
      <c r="E1285" s="170"/>
      <c r="F1285" s="170"/>
      <c r="G1285" s="170"/>
      <c r="H1285" s="170"/>
      <c r="I1285" s="170"/>
      <c r="J1285" s="170"/>
      <c r="K1285" s="170"/>
      <c r="L1285" s="170"/>
      <c r="M1285" s="170"/>
    </row>
    <row r="1286" spans="1:13" ht="15.75">
      <c r="A1286" s="170"/>
      <c r="B1286" s="170"/>
      <c r="C1286" s="170"/>
      <c r="D1286" s="170"/>
      <c r="E1286" s="170"/>
      <c r="F1286" s="170"/>
      <c r="G1286" s="170"/>
      <c r="H1286" s="170"/>
      <c r="I1286" s="170"/>
      <c r="J1286" s="170"/>
      <c r="K1286" s="170"/>
      <c r="L1286" s="170"/>
      <c r="M1286" s="170"/>
    </row>
    <row r="1287" spans="1:13" ht="15.75">
      <c r="A1287" s="170"/>
      <c r="B1287" s="170"/>
      <c r="C1287" s="170"/>
      <c r="D1287" s="170"/>
      <c r="E1287" s="170"/>
      <c r="F1287" s="170"/>
      <c r="G1287" s="170"/>
      <c r="H1287" s="170"/>
      <c r="I1287" s="170"/>
      <c r="J1287" s="170"/>
      <c r="K1287" s="170"/>
      <c r="L1287" s="170"/>
      <c r="M1287" s="170"/>
    </row>
    <row r="1288" spans="1:13" ht="15.75">
      <c r="A1288" s="170"/>
      <c r="B1288" s="170"/>
      <c r="C1288" s="170"/>
      <c r="D1288" s="170"/>
      <c r="E1288" s="170"/>
      <c r="F1288" s="170"/>
      <c r="G1288" s="170"/>
      <c r="H1288" s="170"/>
      <c r="I1288" s="170"/>
      <c r="J1288" s="170"/>
      <c r="K1288" s="170"/>
      <c r="L1288" s="170"/>
      <c r="M1288" s="170"/>
    </row>
    <row r="1289" spans="1:13" ht="15.75">
      <c r="A1289" s="170"/>
      <c r="B1289" s="170"/>
      <c r="C1289" s="170"/>
      <c r="D1289" s="170"/>
      <c r="E1289" s="170"/>
      <c r="F1289" s="170"/>
      <c r="G1289" s="170"/>
      <c r="H1289" s="170"/>
      <c r="I1289" s="170"/>
      <c r="J1289" s="170"/>
      <c r="K1289" s="170"/>
      <c r="L1289" s="170"/>
      <c r="M1289" s="170"/>
    </row>
    <row r="1290" spans="1:13" ht="15.75">
      <c r="A1290" s="170"/>
      <c r="B1290" s="170"/>
      <c r="C1290" s="170"/>
      <c r="D1290" s="170"/>
      <c r="E1290" s="170"/>
      <c r="F1290" s="170"/>
      <c r="G1290" s="170"/>
      <c r="H1290" s="170"/>
      <c r="I1290" s="170"/>
      <c r="J1290" s="170"/>
      <c r="K1290" s="170"/>
      <c r="L1290" s="170"/>
      <c r="M1290" s="170"/>
    </row>
    <row r="1291" spans="1:13" ht="15.75">
      <c r="A1291" s="170"/>
      <c r="B1291" s="170"/>
      <c r="C1291" s="170"/>
      <c r="D1291" s="170"/>
      <c r="E1291" s="170"/>
      <c r="F1291" s="170"/>
      <c r="G1291" s="170"/>
      <c r="H1291" s="170"/>
      <c r="I1291" s="170"/>
      <c r="J1291" s="170"/>
      <c r="K1291" s="170"/>
      <c r="L1291" s="170"/>
      <c r="M1291" s="170"/>
    </row>
    <row r="1292" spans="1:13" ht="15.75">
      <c r="A1292" s="170"/>
      <c r="B1292" s="170"/>
      <c r="C1292" s="170"/>
      <c r="D1292" s="170"/>
      <c r="E1292" s="170"/>
      <c r="F1292" s="170"/>
      <c r="G1292" s="170"/>
      <c r="H1292" s="170"/>
      <c r="I1292" s="170"/>
      <c r="J1292" s="170"/>
      <c r="K1292" s="170"/>
      <c r="L1292" s="170"/>
      <c r="M1292" s="170"/>
    </row>
    <row r="1293" spans="1:13" ht="15.75">
      <c r="A1293" s="170"/>
      <c r="B1293" s="170"/>
      <c r="C1293" s="170"/>
      <c r="D1293" s="170"/>
      <c r="E1293" s="170"/>
      <c r="F1293" s="170"/>
      <c r="G1293" s="170"/>
      <c r="H1293" s="170"/>
      <c r="I1293" s="170"/>
      <c r="J1293" s="170"/>
      <c r="K1293" s="170"/>
      <c r="L1293" s="170"/>
      <c r="M1293" s="170"/>
    </row>
    <row r="1294" spans="1:13" ht="15.75">
      <c r="A1294" s="170"/>
      <c r="B1294" s="170"/>
      <c r="C1294" s="170"/>
      <c r="D1294" s="170"/>
      <c r="E1294" s="170"/>
      <c r="F1294" s="170"/>
      <c r="G1294" s="170"/>
      <c r="H1294" s="170"/>
      <c r="I1294" s="170"/>
      <c r="J1294" s="170"/>
      <c r="K1294" s="170"/>
      <c r="L1294" s="170"/>
      <c r="M1294" s="170"/>
    </row>
    <row r="1295" spans="1:13" ht="15.75">
      <c r="A1295" s="170"/>
      <c r="B1295" s="170"/>
      <c r="C1295" s="170"/>
      <c r="D1295" s="170"/>
      <c r="E1295" s="170"/>
      <c r="F1295" s="170"/>
      <c r="G1295" s="170"/>
      <c r="H1295" s="170"/>
      <c r="I1295" s="170"/>
      <c r="J1295" s="170"/>
      <c r="K1295" s="170"/>
      <c r="L1295" s="170"/>
      <c r="M1295" s="170"/>
    </row>
    <row r="1296" spans="1:13" ht="15.75">
      <c r="A1296" s="170"/>
      <c r="B1296" s="170"/>
      <c r="C1296" s="170"/>
      <c r="D1296" s="170"/>
      <c r="E1296" s="170"/>
      <c r="F1296" s="170"/>
      <c r="G1296" s="170"/>
      <c r="H1296" s="170"/>
      <c r="I1296" s="170"/>
      <c r="J1296" s="170"/>
      <c r="K1296" s="170"/>
      <c r="L1296" s="170"/>
      <c r="M1296" s="170"/>
    </row>
    <row r="1297" spans="1:13" ht="15.75">
      <c r="A1297" s="170"/>
      <c r="B1297" s="170"/>
      <c r="C1297" s="170"/>
      <c r="D1297" s="170"/>
      <c r="E1297" s="170"/>
      <c r="F1297" s="170"/>
      <c r="G1297" s="170"/>
      <c r="H1297" s="170"/>
      <c r="I1297" s="170"/>
      <c r="J1297" s="170"/>
      <c r="K1297" s="170"/>
      <c r="L1297" s="170"/>
      <c r="M1297" s="170"/>
    </row>
    <row r="1298" spans="1:13" ht="15.75">
      <c r="A1298" s="170"/>
      <c r="B1298" s="170"/>
      <c r="C1298" s="170"/>
      <c r="D1298" s="170"/>
      <c r="E1298" s="170"/>
      <c r="F1298" s="170"/>
      <c r="G1298" s="170"/>
      <c r="H1298" s="170"/>
      <c r="I1298" s="170"/>
      <c r="J1298" s="170"/>
      <c r="K1298" s="170"/>
      <c r="L1298" s="170"/>
      <c r="M1298" s="170"/>
    </row>
    <row r="1299" spans="1:13" ht="15.75">
      <c r="A1299" s="170"/>
      <c r="B1299" s="170"/>
      <c r="C1299" s="170"/>
      <c r="D1299" s="170"/>
      <c r="E1299" s="170"/>
      <c r="F1299" s="170"/>
      <c r="G1299" s="170"/>
      <c r="H1299" s="170"/>
      <c r="I1299" s="170"/>
      <c r="J1299" s="170"/>
      <c r="K1299" s="170"/>
      <c r="L1299" s="170"/>
      <c r="M1299" s="170"/>
    </row>
    <row r="1300" spans="1:13" ht="15.75">
      <c r="A1300" s="170"/>
      <c r="B1300" s="170"/>
      <c r="C1300" s="170"/>
      <c r="D1300" s="170"/>
      <c r="E1300" s="170"/>
      <c r="F1300" s="170"/>
      <c r="G1300" s="170"/>
      <c r="H1300" s="170"/>
      <c r="I1300" s="170"/>
      <c r="J1300" s="170"/>
      <c r="K1300" s="170"/>
      <c r="L1300" s="170"/>
      <c r="M1300" s="170"/>
    </row>
    <row r="1301" spans="1:13" ht="15.75">
      <c r="A1301" s="170"/>
      <c r="B1301" s="170"/>
      <c r="C1301" s="170"/>
      <c r="D1301" s="170"/>
      <c r="E1301" s="170"/>
      <c r="F1301" s="170"/>
      <c r="G1301" s="170"/>
      <c r="H1301" s="170"/>
      <c r="I1301" s="170"/>
      <c r="J1301" s="170"/>
      <c r="K1301" s="170"/>
      <c r="L1301" s="170"/>
      <c r="M1301" s="170"/>
    </row>
    <row r="1302" spans="1:13" ht="15.75">
      <c r="A1302" s="170"/>
      <c r="B1302" s="170"/>
      <c r="C1302" s="170"/>
      <c r="D1302" s="170"/>
      <c r="E1302" s="170"/>
      <c r="F1302" s="170"/>
      <c r="G1302" s="170"/>
      <c r="H1302" s="170"/>
      <c r="I1302" s="170"/>
      <c r="J1302" s="170"/>
      <c r="K1302" s="170"/>
      <c r="L1302" s="170"/>
      <c r="M1302" s="170"/>
    </row>
    <row r="1303" spans="1:13" ht="15.75">
      <c r="A1303" s="170"/>
      <c r="B1303" s="170"/>
      <c r="C1303" s="170"/>
      <c r="D1303" s="170"/>
      <c r="E1303" s="170"/>
      <c r="F1303" s="170"/>
      <c r="G1303" s="170"/>
      <c r="H1303" s="170"/>
      <c r="I1303" s="170"/>
      <c r="J1303" s="170"/>
      <c r="K1303" s="170"/>
      <c r="L1303" s="170"/>
      <c r="M1303" s="170"/>
    </row>
    <row r="1304" spans="1:13" ht="15.75">
      <c r="A1304" s="170"/>
      <c r="B1304" s="170"/>
      <c r="C1304" s="170"/>
      <c r="D1304" s="170"/>
      <c r="E1304" s="170"/>
      <c r="F1304" s="170"/>
      <c r="G1304" s="170"/>
      <c r="H1304" s="170"/>
      <c r="I1304" s="170"/>
      <c r="J1304" s="170"/>
      <c r="K1304" s="170"/>
      <c r="L1304" s="170"/>
      <c r="M1304" s="170"/>
    </row>
    <row r="1305" spans="1:13" ht="15.75">
      <c r="A1305" s="170"/>
      <c r="B1305" s="170"/>
      <c r="C1305" s="170"/>
      <c r="D1305" s="170"/>
      <c r="E1305" s="170"/>
      <c r="F1305" s="170"/>
      <c r="G1305" s="170"/>
      <c r="H1305" s="170"/>
      <c r="I1305" s="170"/>
      <c r="J1305" s="170"/>
      <c r="K1305" s="170"/>
      <c r="L1305" s="170"/>
      <c r="M1305" s="170"/>
    </row>
    <row r="1306" spans="1:13" ht="15.75">
      <c r="A1306" s="170"/>
      <c r="B1306" s="170"/>
      <c r="C1306" s="170"/>
      <c r="D1306" s="170"/>
      <c r="E1306" s="170"/>
      <c r="F1306" s="170"/>
      <c r="G1306" s="170"/>
      <c r="H1306" s="170"/>
      <c r="I1306" s="170"/>
      <c r="J1306" s="170"/>
      <c r="K1306" s="170"/>
      <c r="L1306" s="170"/>
      <c r="M1306" s="170"/>
    </row>
    <row r="1307" spans="1:13" ht="15.75">
      <c r="A1307" s="170"/>
      <c r="B1307" s="170"/>
      <c r="C1307" s="170"/>
      <c r="D1307" s="170"/>
      <c r="E1307" s="170"/>
      <c r="F1307" s="170"/>
      <c r="G1307" s="170"/>
      <c r="H1307" s="170"/>
      <c r="I1307" s="170"/>
      <c r="J1307" s="170"/>
      <c r="K1307" s="170"/>
      <c r="L1307" s="170"/>
      <c r="M1307" s="170"/>
    </row>
    <row r="1308" spans="1:13" ht="15.75">
      <c r="A1308" s="170"/>
      <c r="B1308" s="170"/>
      <c r="C1308" s="170"/>
      <c r="D1308" s="170"/>
      <c r="E1308" s="170"/>
      <c r="F1308" s="170"/>
      <c r="G1308" s="170"/>
      <c r="H1308" s="170"/>
      <c r="I1308" s="170"/>
      <c r="J1308" s="170"/>
      <c r="K1308" s="170"/>
      <c r="L1308" s="170"/>
      <c r="M1308" s="170"/>
    </row>
    <row r="1309" spans="1:13" ht="15.75">
      <c r="A1309" s="170"/>
      <c r="B1309" s="170"/>
      <c r="C1309" s="170"/>
      <c r="D1309" s="170"/>
      <c r="E1309" s="170"/>
      <c r="F1309" s="170"/>
      <c r="G1309" s="170"/>
      <c r="H1309" s="170"/>
      <c r="I1309" s="170"/>
      <c r="J1309" s="170"/>
      <c r="K1309" s="170"/>
      <c r="L1309" s="170"/>
      <c r="M1309" s="170"/>
    </row>
    <row r="1310" spans="1:13" ht="15.75">
      <c r="A1310" s="170"/>
      <c r="B1310" s="170"/>
      <c r="C1310" s="170"/>
      <c r="D1310" s="170"/>
      <c r="E1310" s="170"/>
      <c r="F1310" s="170"/>
      <c r="G1310" s="170"/>
      <c r="H1310" s="170"/>
      <c r="I1310" s="170"/>
      <c r="J1310" s="170"/>
      <c r="K1310" s="170"/>
      <c r="L1310" s="170"/>
      <c r="M1310" s="170"/>
    </row>
    <row r="1311" spans="1:13" ht="15.75">
      <c r="A1311" s="170"/>
      <c r="B1311" s="170"/>
      <c r="C1311" s="170"/>
      <c r="D1311" s="170"/>
      <c r="E1311" s="170"/>
      <c r="F1311" s="170"/>
      <c r="G1311" s="170"/>
      <c r="H1311" s="170"/>
      <c r="I1311" s="170"/>
      <c r="J1311" s="170"/>
      <c r="K1311" s="170"/>
      <c r="L1311" s="170"/>
      <c r="M1311" s="170"/>
    </row>
    <row r="1312" spans="1:13" ht="15.75">
      <c r="A1312" s="170"/>
      <c r="B1312" s="170"/>
      <c r="C1312" s="170"/>
      <c r="D1312" s="170"/>
      <c r="E1312" s="170"/>
      <c r="F1312" s="170"/>
      <c r="G1312" s="170"/>
      <c r="H1312" s="170"/>
      <c r="I1312" s="170"/>
      <c r="J1312" s="170"/>
      <c r="K1312" s="170"/>
      <c r="L1312" s="170"/>
      <c r="M1312" s="170"/>
    </row>
    <row r="1313" spans="1:13" ht="15.75">
      <c r="A1313" s="170"/>
      <c r="B1313" s="170"/>
      <c r="C1313" s="170"/>
      <c r="D1313" s="170"/>
      <c r="E1313" s="170"/>
      <c r="F1313" s="170"/>
      <c r="G1313" s="170"/>
      <c r="H1313" s="170"/>
      <c r="I1313" s="170"/>
      <c r="J1313" s="170"/>
      <c r="K1313" s="170"/>
      <c r="L1313" s="170"/>
      <c r="M1313" s="170"/>
    </row>
    <row r="1314" spans="1:13" ht="15.75">
      <c r="A1314" s="170"/>
      <c r="B1314" s="170"/>
      <c r="C1314" s="170"/>
      <c r="D1314" s="170"/>
      <c r="E1314" s="170"/>
      <c r="F1314" s="170"/>
      <c r="G1314" s="170"/>
      <c r="H1314" s="170"/>
      <c r="I1314" s="170"/>
      <c r="J1314" s="170"/>
      <c r="K1314" s="170"/>
      <c r="L1314" s="170"/>
      <c r="M1314" s="170"/>
    </row>
    <row r="1315" spans="1:13" ht="15.75">
      <c r="A1315" s="170"/>
      <c r="B1315" s="170"/>
      <c r="C1315" s="170"/>
      <c r="D1315" s="170"/>
      <c r="E1315" s="170"/>
      <c r="F1315" s="170"/>
      <c r="G1315" s="170"/>
      <c r="H1315" s="170"/>
      <c r="I1315" s="170"/>
      <c r="J1315" s="170"/>
      <c r="K1315" s="170"/>
      <c r="L1315" s="170"/>
      <c r="M1315" s="170"/>
    </row>
    <row r="1316" spans="1:13" ht="15.75">
      <c r="A1316" s="170"/>
      <c r="B1316" s="170"/>
      <c r="C1316" s="170"/>
      <c r="D1316" s="170"/>
      <c r="E1316" s="170"/>
      <c r="F1316" s="170"/>
      <c r="G1316" s="170"/>
      <c r="H1316" s="170"/>
      <c r="I1316" s="170"/>
      <c r="J1316" s="170"/>
      <c r="K1316" s="170"/>
      <c r="L1316" s="170"/>
      <c r="M1316" s="170"/>
    </row>
    <row r="1317" spans="1:13" ht="15.75">
      <c r="A1317" s="170"/>
      <c r="B1317" s="170"/>
      <c r="C1317" s="170"/>
      <c r="D1317" s="170"/>
      <c r="E1317" s="170"/>
      <c r="F1317" s="170"/>
      <c r="G1317" s="170"/>
      <c r="H1317" s="170"/>
      <c r="I1317" s="170"/>
      <c r="J1317" s="170"/>
      <c r="K1317" s="170"/>
      <c r="L1317" s="170"/>
      <c r="M1317" s="170"/>
    </row>
    <row r="1318" spans="1:13" ht="15.75">
      <c r="A1318" s="170"/>
      <c r="B1318" s="170"/>
      <c r="C1318" s="170"/>
      <c r="D1318" s="170"/>
      <c r="E1318" s="170"/>
      <c r="F1318" s="170"/>
      <c r="G1318" s="170"/>
      <c r="H1318" s="170"/>
      <c r="I1318" s="170"/>
      <c r="J1318" s="170"/>
      <c r="K1318" s="170"/>
      <c r="L1318" s="170"/>
      <c r="M1318" s="170"/>
    </row>
    <row r="1319" spans="1:13" ht="15.75">
      <c r="A1319" s="170"/>
      <c r="B1319" s="170"/>
      <c r="C1319" s="170"/>
      <c r="D1319" s="170"/>
      <c r="E1319" s="170"/>
      <c r="F1319" s="170"/>
      <c r="G1319" s="170"/>
      <c r="H1319" s="170"/>
      <c r="I1319" s="170"/>
      <c r="J1319" s="170"/>
      <c r="K1319" s="170"/>
      <c r="L1319" s="170"/>
      <c r="M1319" s="170"/>
    </row>
    <row r="1320" spans="1:13" ht="15.75">
      <c r="A1320" s="170"/>
      <c r="B1320" s="170"/>
      <c r="C1320" s="170"/>
      <c r="D1320" s="170"/>
      <c r="E1320" s="170"/>
      <c r="F1320" s="170"/>
      <c r="G1320" s="170"/>
      <c r="H1320" s="170"/>
      <c r="I1320" s="170"/>
      <c r="J1320" s="170"/>
      <c r="K1320" s="170"/>
      <c r="L1320" s="170"/>
      <c r="M1320" s="170"/>
    </row>
    <row r="1321" spans="1:13" ht="15.75">
      <c r="A1321" s="170"/>
      <c r="B1321" s="170"/>
      <c r="C1321" s="170"/>
      <c r="D1321" s="170"/>
      <c r="E1321" s="170"/>
      <c r="F1321" s="170"/>
      <c r="G1321" s="170"/>
      <c r="H1321" s="170"/>
      <c r="I1321" s="170"/>
      <c r="J1321" s="170"/>
      <c r="K1321" s="170"/>
      <c r="L1321" s="170"/>
      <c r="M1321" s="170"/>
    </row>
    <row r="1322" spans="1:13" ht="15.75">
      <c r="A1322" s="170"/>
      <c r="B1322" s="170"/>
      <c r="C1322" s="170"/>
      <c r="D1322" s="170"/>
      <c r="E1322" s="170"/>
      <c r="F1322" s="170"/>
      <c r="G1322" s="170"/>
      <c r="H1322" s="170"/>
      <c r="I1322" s="170"/>
      <c r="J1322" s="170"/>
      <c r="K1322" s="170"/>
      <c r="L1322" s="170"/>
      <c r="M1322" s="170"/>
    </row>
    <row r="1323" spans="1:13" ht="15.75">
      <c r="A1323" s="170"/>
      <c r="B1323" s="170"/>
      <c r="C1323" s="170"/>
      <c r="D1323" s="170"/>
      <c r="E1323" s="170"/>
      <c r="F1323" s="170"/>
      <c r="G1323" s="170"/>
      <c r="H1323" s="170"/>
      <c r="I1323" s="170"/>
      <c r="J1323" s="170"/>
      <c r="K1323" s="170"/>
      <c r="L1323" s="170"/>
      <c r="M1323" s="170"/>
    </row>
    <row r="1324" spans="1:13" ht="15.75">
      <c r="A1324" s="170"/>
      <c r="B1324" s="170"/>
      <c r="C1324" s="170"/>
      <c r="D1324" s="170"/>
      <c r="E1324" s="170"/>
      <c r="F1324" s="170"/>
      <c r="G1324" s="170"/>
      <c r="H1324" s="170"/>
      <c r="I1324" s="170"/>
      <c r="J1324" s="170"/>
      <c r="K1324" s="170"/>
      <c r="L1324" s="170"/>
      <c r="M1324" s="170"/>
    </row>
    <row r="1325" spans="1:13" ht="15.75">
      <c r="A1325" s="170"/>
      <c r="B1325" s="170"/>
      <c r="C1325" s="170"/>
      <c r="D1325" s="170"/>
      <c r="E1325" s="170"/>
      <c r="F1325" s="170"/>
      <c r="G1325" s="170"/>
      <c r="H1325" s="170"/>
      <c r="I1325" s="170"/>
      <c r="J1325" s="170"/>
      <c r="K1325" s="170"/>
      <c r="L1325" s="170"/>
      <c r="M1325" s="170"/>
    </row>
    <row r="1326" spans="1:13" ht="15.75">
      <c r="A1326" s="170"/>
      <c r="B1326" s="170"/>
      <c r="C1326" s="170"/>
      <c r="D1326" s="170"/>
      <c r="E1326" s="170"/>
      <c r="F1326" s="170"/>
      <c r="G1326" s="170"/>
      <c r="H1326" s="170"/>
      <c r="I1326" s="170"/>
      <c r="J1326" s="170"/>
      <c r="K1326" s="170"/>
      <c r="L1326" s="170"/>
      <c r="M1326" s="170"/>
    </row>
    <row r="1327" spans="1:13" ht="15.75">
      <c r="A1327" s="170"/>
      <c r="B1327" s="170"/>
      <c r="C1327" s="170"/>
      <c r="D1327" s="170"/>
      <c r="E1327" s="170"/>
      <c r="F1327" s="170"/>
      <c r="G1327" s="170"/>
      <c r="H1327" s="170"/>
      <c r="I1327" s="170"/>
      <c r="J1327" s="170"/>
      <c r="K1327" s="170"/>
      <c r="L1327" s="170"/>
      <c r="M1327" s="170"/>
    </row>
    <row r="1328" spans="1:13" ht="15.75">
      <c r="A1328" s="170"/>
      <c r="B1328" s="170"/>
      <c r="C1328" s="170"/>
      <c r="D1328" s="170"/>
      <c r="E1328" s="170"/>
      <c r="F1328" s="170"/>
      <c r="G1328" s="170"/>
      <c r="H1328" s="170"/>
      <c r="I1328" s="170"/>
      <c r="J1328" s="170"/>
      <c r="K1328" s="170"/>
      <c r="L1328" s="170"/>
      <c r="M1328" s="170"/>
    </row>
    <row r="1329" spans="1:13" ht="15.75">
      <c r="A1329" s="170"/>
      <c r="B1329" s="170"/>
      <c r="C1329" s="170"/>
      <c r="D1329" s="170"/>
      <c r="E1329" s="170"/>
      <c r="F1329" s="170"/>
      <c r="G1329" s="170"/>
      <c r="H1329" s="170"/>
      <c r="I1329" s="170"/>
      <c r="J1329" s="170"/>
      <c r="K1329" s="170"/>
      <c r="L1329" s="170"/>
      <c r="M1329" s="170"/>
    </row>
    <row r="1330" spans="1:13" ht="15.75">
      <c r="A1330" s="170"/>
      <c r="B1330" s="170"/>
      <c r="C1330" s="170"/>
      <c r="D1330" s="170"/>
      <c r="E1330" s="170"/>
      <c r="F1330" s="170"/>
      <c r="G1330" s="170"/>
      <c r="H1330" s="170"/>
      <c r="I1330" s="170"/>
      <c r="J1330" s="170"/>
      <c r="K1330" s="170"/>
      <c r="L1330" s="170"/>
      <c r="M1330" s="170"/>
    </row>
    <row r="1331" spans="1:13" ht="15.75">
      <c r="A1331" s="170"/>
      <c r="B1331" s="170"/>
      <c r="C1331" s="170"/>
      <c r="D1331" s="170"/>
      <c r="E1331" s="170"/>
      <c r="F1331" s="170"/>
      <c r="G1331" s="170"/>
      <c r="H1331" s="170"/>
      <c r="I1331" s="170"/>
      <c r="J1331" s="170"/>
      <c r="K1331" s="170"/>
      <c r="L1331" s="170"/>
      <c r="M1331" s="170"/>
    </row>
    <row r="1332" spans="1:13" ht="15.75">
      <c r="A1332" s="170"/>
      <c r="B1332" s="170"/>
      <c r="C1332" s="170"/>
      <c r="D1332" s="170"/>
      <c r="E1332" s="170"/>
      <c r="F1332" s="170"/>
      <c r="G1332" s="170"/>
      <c r="H1332" s="170"/>
      <c r="I1332" s="170"/>
      <c r="J1332" s="170"/>
      <c r="K1332" s="170"/>
      <c r="L1332" s="170"/>
      <c r="M1332" s="170"/>
    </row>
    <row r="1333" spans="1:13" ht="15.75">
      <c r="A1333" s="170"/>
      <c r="B1333" s="170"/>
      <c r="C1333" s="170"/>
      <c r="D1333" s="170"/>
      <c r="E1333" s="170"/>
      <c r="F1333" s="170"/>
      <c r="G1333" s="170"/>
      <c r="H1333" s="170"/>
      <c r="I1333" s="170"/>
      <c r="J1333" s="170"/>
      <c r="K1333" s="170"/>
      <c r="L1333" s="170"/>
      <c r="M1333" s="170"/>
    </row>
    <row r="1334" spans="1:13" ht="15.75">
      <c r="A1334" s="170"/>
      <c r="B1334" s="170"/>
      <c r="C1334" s="170"/>
      <c r="D1334" s="170"/>
      <c r="E1334" s="170"/>
      <c r="F1334" s="170"/>
      <c r="G1334" s="170"/>
      <c r="H1334" s="170"/>
      <c r="I1334" s="170"/>
      <c r="J1334" s="170"/>
      <c r="K1334" s="170"/>
      <c r="L1334" s="170"/>
      <c r="M1334" s="170"/>
    </row>
    <row r="1335" spans="1:13" ht="15.75">
      <c r="A1335" s="170"/>
      <c r="B1335" s="170"/>
      <c r="C1335" s="170"/>
      <c r="D1335" s="170"/>
      <c r="E1335" s="170"/>
      <c r="F1335" s="170"/>
      <c r="G1335" s="170"/>
      <c r="H1335" s="170"/>
      <c r="I1335" s="170"/>
      <c r="J1335" s="170"/>
      <c r="K1335" s="170"/>
      <c r="L1335" s="170"/>
      <c r="M1335" s="170"/>
    </row>
    <row r="1336" spans="1:13" ht="15.75">
      <c r="A1336" s="170"/>
      <c r="B1336" s="170"/>
      <c r="C1336" s="170"/>
      <c r="D1336" s="170"/>
      <c r="E1336" s="170"/>
      <c r="F1336" s="170"/>
      <c r="G1336" s="170"/>
      <c r="H1336" s="170"/>
      <c r="I1336" s="170"/>
      <c r="J1336" s="170"/>
      <c r="K1336" s="170"/>
      <c r="L1336" s="170"/>
      <c r="M1336" s="170"/>
    </row>
    <row r="1337" spans="1:13" ht="15.75">
      <c r="A1337" s="170"/>
      <c r="B1337" s="170"/>
      <c r="C1337" s="170"/>
      <c r="D1337" s="170"/>
      <c r="E1337" s="170"/>
      <c r="F1337" s="170"/>
      <c r="G1337" s="170"/>
      <c r="H1337" s="170"/>
      <c r="I1337" s="170"/>
      <c r="J1337" s="170"/>
      <c r="K1337" s="170"/>
      <c r="L1337" s="170"/>
      <c r="M1337" s="170"/>
    </row>
    <row r="1338" spans="1:13" ht="15.75">
      <c r="A1338" s="170"/>
      <c r="B1338" s="170"/>
      <c r="C1338" s="170"/>
      <c r="D1338" s="170"/>
      <c r="E1338" s="170"/>
      <c r="F1338" s="170"/>
      <c r="G1338" s="170"/>
      <c r="H1338" s="170"/>
      <c r="I1338" s="170"/>
      <c r="J1338" s="170"/>
      <c r="K1338" s="170"/>
      <c r="L1338" s="170"/>
      <c r="M1338" s="170"/>
    </row>
    <row r="1339" spans="1:13" ht="15.75">
      <c r="A1339" s="170"/>
      <c r="B1339" s="170"/>
      <c r="C1339" s="170"/>
      <c r="D1339" s="170"/>
      <c r="E1339" s="170"/>
      <c r="F1339" s="170"/>
      <c r="G1339" s="170"/>
      <c r="H1339" s="170"/>
      <c r="I1339" s="170"/>
      <c r="J1339" s="170"/>
      <c r="K1339" s="170"/>
      <c r="L1339" s="170"/>
      <c r="M1339" s="170"/>
    </row>
    <row r="1340" spans="1:13" ht="15.75">
      <c r="A1340" s="170"/>
      <c r="B1340" s="170"/>
      <c r="C1340" s="170"/>
      <c r="D1340" s="170"/>
      <c r="E1340" s="170"/>
      <c r="F1340" s="170"/>
      <c r="G1340" s="170"/>
      <c r="H1340" s="170"/>
      <c r="I1340" s="170"/>
      <c r="J1340" s="170"/>
      <c r="K1340" s="170"/>
      <c r="L1340" s="170"/>
      <c r="M1340" s="170"/>
    </row>
    <row r="1341" spans="1:13" ht="15.75">
      <c r="A1341" s="170"/>
      <c r="B1341" s="170"/>
      <c r="C1341" s="170"/>
      <c r="D1341" s="170"/>
      <c r="E1341" s="170"/>
      <c r="F1341" s="170"/>
      <c r="G1341" s="170"/>
      <c r="H1341" s="170"/>
      <c r="I1341" s="170"/>
      <c r="J1341" s="170"/>
      <c r="K1341" s="170"/>
      <c r="L1341" s="170"/>
      <c r="M1341" s="170"/>
    </row>
    <row r="1342" spans="1:13" ht="15.75">
      <c r="A1342" s="170"/>
      <c r="B1342" s="170"/>
      <c r="C1342" s="170"/>
      <c r="D1342" s="170"/>
      <c r="E1342" s="170"/>
      <c r="F1342" s="170"/>
      <c r="G1342" s="170"/>
      <c r="H1342" s="170"/>
      <c r="I1342" s="170"/>
      <c r="J1342" s="170"/>
      <c r="K1342" s="170"/>
      <c r="L1342" s="170"/>
      <c r="M1342" s="170"/>
    </row>
    <row r="1343" spans="1:13" ht="15.75">
      <c r="A1343" s="170"/>
      <c r="B1343" s="170"/>
      <c r="C1343" s="170"/>
      <c r="D1343" s="170"/>
      <c r="E1343" s="170"/>
      <c r="F1343" s="170"/>
      <c r="G1343" s="170"/>
      <c r="H1343" s="170"/>
      <c r="I1343" s="170"/>
      <c r="J1343" s="170"/>
      <c r="K1343" s="170"/>
      <c r="L1343" s="170"/>
      <c r="M1343" s="170"/>
    </row>
    <row r="1344" spans="1:13" ht="15.75">
      <c r="A1344" s="170"/>
      <c r="B1344" s="170"/>
      <c r="C1344" s="170"/>
      <c r="D1344" s="170"/>
      <c r="E1344" s="170"/>
      <c r="F1344" s="170"/>
      <c r="G1344" s="170"/>
      <c r="H1344" s="170"/>
      <c r="I1344" s="170"/>
      <c r="J1344" s="170"/>
      <c r="K1344" s="170"/>
      <c r="L1344" s="170"/>
      <c r="M1344" s="170"/>
    </row>
    <row r="1345" spans="1:13" ht="15.75">
      <c r="A1345" s="170"/>
      <c r="B1345" s="170"/>
      <c r="C1345" s="170"/>
      <c r="D1345" s="170"/>
      <c r="E1345" s="170"/>
      <c r="F1345" s="170"/>
      <c r="G1345" s="170"/>
      <c r="H1345" s="170"/>
      <c r="I1345" s="170"/>
      <c r="J1345" s="170"/>
      <c r="K1345" s="170"/>
      <c r="L1345" s="170"/>
      <c r="M1345" s="170"/>
    </row>
    <row r="1346" spans="1:13" ht="15.75">
      <c r="A1346" s="170"/>
      <c r="B1346" s="170"/>
      <c r="C1346" s="170"/>
      <c r="D1346" s="170"/>
      <c r="E1346" s="170"/>
      <c r="F1346" s="170"/>
      <c r="G1346" s="170"/>
      <c r="H1346" s="170"/>
      <c r="I1346" s="170"/>
      <c r="J1346" s="170"/>
      <c r="K1346" s="170"/>
      <c r="L1346" s="170"/>
      <c r="M1346" s="170"/>
    </row>
    <row r="1347" spans="1:13" ht="15.75">
      <c r="A1347" s="170"/>
      <c r="B1347" s="170"/>
      <c r="C1347" s="170"/>
      <c r="D1347" s="170"/>
      <c r="E1347" s="170"/>
      <c r="F1347" s="170"/>
      <c r="G1347" s="170"/>
      <c r="H1347" s="170"/>
      <c r="I1347" s="170"/>
      <c r="J1347" s="170"/>
      <c r="K1347" s="170"/>
      <c r="L1347" s="170"/>
      <c r="M1347" s="170"/>
    </row>
    <row r="1348" spans="1:13" ht="15.75">
      <c r="A1348" s="170"/>
      <c r="B1348" s="170"/>
      <c r="C1348" s="170"/>
      <c r="D1348" s="170"/>
      <c r="E1348" s="170"/>
      <c r="F1348" s="170"/>
      <c r="G1348" s="170"/>
      <c r="H1348" s="170"/>
      <c r="I1348" s="170"/>
      <c r="J1348" s="170"/>
      <c r="K1348" s="170"/>
      <c r="L1348" s="170"/>
      <c r="M1348" s="170"/>
    </row>
    <row r="1349" spans="1:13" ht="15.75">
      <c r="A1349" s="170"/>
      <c r="B1349" s="170"/>
      <c r="C1349" s="170"/>
      <c r="D1349" s="170"/>
      <c r="E1349" s="170"/>
      <c r="F1349" s="170"/>
      <c r="G1349" s="170"/>
      <c r="H1349" s="170"/>
      <c r="I1349" s="170"/>
      <c r="J1349" s="170"/>
      <c r="K1349" s="170"/>
      <c r="L1349" s="170"/>
      <c r="M1349" s="170"/>
    </row>
    <row r="1350" spans="1:13" ht="15.75">
      <c r="A1350" s="170"/>
      <c r="B1350" s="170"/>
      <c r="C1350" s="170"/>
      <c r="D1350" s="170"/>
      <c r="E1350" s="170"/>
      <c r="F1350" s="170"/>
      <c r="G1350" s="170"/>
      <c r="H1350" s="170"/>
      <c r="I1350" s="170"/>
      <c r="J1350" s="170"/>
      <c r="K1350" s="170"/>
      <c r="L1350" s="170"/>
      <c r="M1350" s="170"/>
    </row>
    <row r="1351" spans="1:13" ht="15.75">
      <c r="A1351" s="170"/>
      <c r="B1351" s="170"/>
      <c r="C1351" s="170"/>
      <c r="D1351" s="170"/>
      <c r="E1351" s="170"/>
      <c r="F1351" s="170"/>
      <c r="G1351" s="170"/>
      <c r="H1351" s="170"/>
      <c r="I1351" s="170"/>
      <c r="J1351" s="170"/>
      <c r="K1351" s="170"/>
      <c r="L1351" s="170"/>
      <c r="M1351" s="170"/>
    </row>
    <row r="1352" spans="1:13" ht="15.75">
      <c r="A1352" s="170"/>
      <c r="B1352" s="170"/>
      <c r="C1352" s="170"/>
      <c r="D1352" s="170"/>
      <c r="E1352" s="170"/>
      <c r="F1352" s="170"/>
      <c r="G1352" s="170"/>
      <c r="H1352" s="170"/>
      <c r="I1352" s="170"/>
      <c r="J1352" s="170"/>
      <c r="K1352" s="170"/>
      <c r="L1352" s="170"/>
      <c r="M1352" s="170"/>
    </row>
    <row r="1353" spans="1:13" ht="15.75">
      <c r="A1353" s="170"/>
      <c r="B1353" s="170"/>
      <c r="C1353" s="170"/>
      <c r="D1353" s="170"/>
      <c r="E1353" s="170"/>
      <c r="F1353" s="170"/>
      <c r="G1353" s="170"/>
      <c r="H1353" s="170"/>
      <c r="I1353" s="170"/>
      <c r="J1353" s="170"/>
      <c r="K1353" s="170"/>
      <c r="L1353" s="170"/>
      <c r="M1353" s="170"/>
    </row>
    <row r="1354" spans="1:13" ht="15.75">
      <c r="A1354" s="170"/>
      <c r="B1354" s="170"/>
      <c r="C1354" s="170"/>
      <c r="D1354" s="170"/>
      <c r="E1354" s="170"/>
      <c r="F1354" s="170"/>
      <c r="G1354" s="170"/>
      <c r="H1354" s="170"/>
      <c r="I1354" s="170"/>
      <c r="J1354" s="170"/>
      <c r="K1354" s="170"/>
      <c r="L1354" s="170"/>
      <c r="M1354" s="170"/>
    </row>
    <row r="1355" spans="1:13" ht="15.75">
      <c r="A1355" s="170"/>
      <c r="B1355" s="170"/>
      <c r="C1355" s="170"/>
      <c r="D1355" s="170"/>
      <c r="E1355" s="170"/>
      <c r="F1355" s="170"/>
      <c r="G1355" s="170"/>
      <c r="H1355" s="170"/>
      <c r="I1355" s="170"/>
      <c r="J1355" s="170"/>
      <c r="K1355" s="170"/>
      <c r="L1355" s="170"/>
      <c r="M1355" s="170"/>
    </row>
    <row r="1356" spans="1:13" ht="15.75">
      <c r="A1356" s="170"/>
      <c r="B1356" s="170"/>
      <c r="C1356" s="170"/>
      <c r="D1356" s="170"/>
      <c r="E1356" s="170"/>
      <c r="F1356" s="170"/>
      <c r="G1356" s="170"/>
      <c r="H1356" s="170"/>
      <c r="I1356" s="170"/>
      <c r="J1356" s="170"/>
      <c r="K1356" s="170"/>
      <c r="L1356" s="170"/>
      <c r="M1356" s="170"/>
    </row>
    <row r="1357" spans="1:13" ht="15.75">
      <c r="A1357" s="170"/>
      <c r="B1357" s="170"/>
      <c r="C1357" s="170"/>
      <c r="D1357" s="170"/>
      <c r="E1357" s="170"/>
      <c r="F1357" s="170"/>
      <c r="G1357" s="170"/>
      <c r="H1357" s="170"/>
      <c r="I1357" s="170"/>
      <c r="J1357" s="170"/>
      <c r="K1357" s="170"/>
      <c r="L1357" s="170"/>
      <c r="M1357" s="170"/>
    </row>
    <row r="1358" spans="1:13" ht="15.75">
      <c r="A1358" s="170"/>
      <c r="B1358" s="170"/>
      <c r="C1358" s="170"/>
      <c r="D1358" s="170"/>
      <c r="E1358" s="170"/>
      <c r="F1358" s="170"/>
      <c r="G1358" s="170"/>
      <c r="H1358" s="170"/>
      <c r="I1358" s="170"/>
      <c r="J1358" s="170"/>
      <c r="K1358" s="170"/>
      <c r="L1358" s="170"/>
      <c r="M1358" s="170"/>
    </row>
    <row r="1359" spans="1:13" ht="15.75">
      <c r="A1359" s="170"/>
      <c r="B1359" s="170"/>
      <c r="C1359" s="170"/>
      <c r="D1359" s="170"/>
      <c r="E1359" s="170"/>
      <c r="F1359" s="170"/>
      <c r="G1359" s="170"/>
      <c r="H1359" s="170"/>
      <c r="I1359" s="170"/>
      <c r="J1359" s="170"/>
      <c r="K1359" s="170"/>
      <c r="L1359" s="170"/>
      <c r="M1359" s="170"/>
    </row>
    <row r="1360" spans="1:13" ht="15.75">
      <c r="A1360" s="170"/>
      <c r="B1360" s="170"/>
      <c r="C1360" s="170"/>
      <c r="D1360" s="170"/>
      <c r="E1360" s="170"/>
      <c r="F1360" s="170"/>
      <c r="G1360" s="170"/>
      <c r="H1360" s="170"/>
      <c r="I1360" s="170"/>
      <c r="J1360" s="170"/>
      <c r="K1360" s="170"/>
      <c r="L1360" s="170"/>
      <c r="M1360" s="170"/>
    </row>
    <row r="1361" spans="1:13" ht="15.75">
      <c r="A1361" s="170"/>
      <c r="B1361" s="170"/>
      <c r="C1361" s="170"/>
      <c r="D1361" s="170"/>
      <c r="E1361" s="170"/>
      <c r="F1361" s="170"/>
      <c r="G1361" s="170"/>
      <c r="H1361" s="170"/>
      <c r="I1361" s="170"/>
      <c r="J1361" s="170"/>
      <c r="K1361" s="170"/>
      <c r="L1361" s="170"/>
      <c r="M1361" s="170"/>
    </row>
    <row r="1362" spans="1:13" ht="15.75">
      <c r="A1362" s="170"/>
      <c r="B1362" s="170"/>
      <c r="C1362" s="170"/>
      <c r="D1362" s="170"/>
      <c r="E1362" s="170"/>
      <c r="F1362" s="170"/>
      <c r="G1362" s="170"/>
      <c r="H1362" s="170"/>
      <c r="I1362" s="170"/>
      <c r="J1362" s="170"/>
      <c r="K1362" s="170"/>
      <c r="L1362" s="170"/>
      <c r="M1362" s="170"/>
    </row>
    <row r="1363" spans="1:13" ht="15.75">
      <c r="A1363" s="170"/>
      <c r="B1363" s="170"/>
      <c r="C1363" s="170"/>
      <c r="D1363" s="170"/>
      <c r="E1363" s="170"/>
      <c r="F1363" s="170"/>
      <c r="G1363" s="170"/>
      <c r="H1363" s="170"/>
      <c r="I1363" s="170"/>
      <c r="J1363" s="170"/>
      <c r="K1363" s="170"/>
      <c r="L1363" s="170"/>
      <c r="M1363" s="170"/>
    </row>
    <row r="1364" spans="1:13" ht="15.75">
      <c r="A1364" s="170"/>
      <c r="B1364" s="170"/>
      <c r="C1364" s="170"/>
      <c r="D1364" s="170"/>
      <c r="E1364" s="170"/>
      <c r="F1364" s="170"/>
      <c r="G1364" s="170"/>
      <c r="H1364" s="170"/>
      <c r="I1364" s="170"/>
      <c r="J1364" s="170"/>
      <c r="K1364" s="170"/>
      <c r="L1364" s="170"/>
      <c r="M1364" s="170"/>
    </row>
    <row r="1365" spans="1:13" ht="15.75">
      <c r="A1365" s="170"/>
      <c r="B1365" s="170"/>
      <c r="C1365" s="170"/>
      <c r="D1365" s="170"/>
      <c r="E1365" s="170"/>
      <c r="F1365" s="170"/>
      <c r="G1365" s="170"/>
      <c r="H1365" s="170"/>
      <c r="I1365" s="170"/>
      <c r="J1365" s="170"/>
      <c r="K1365" s="170"/>
      <c r="L1365" s="170"/>
      <c r="M1365" s="170"/>
    </row>
    <row r="1366" spans="1:13" ht="15.75">
      <c r="A1366" s="170"/>
      <c r="B1366" s="170"/>
      <c r="C1366" s="170"/>
      <c r="D1366" s="170"/>
      <c r="E1366" s="170"/>
      <c r="F1366" s="170"/>
      <c r="G1366" s="170"/>
      <c r="H1366" s="170"/>
      <c r="I1366" s="170"/>
      <c r="J1366" s="170"/>
      <c r="K1366" s="170"/>
      <c r="L1366" s="170"/>
      <c r="M1366" s="170"/>
    </row>
    <row r="1367" spans="1:13" ht="15.75">
      <c r="A1367" s="170"/>
      <c r="B1367" s="170"/>
      <c r="C1367" s="170"/>
      <c r="D1367" s="170"/>
      <c r="E1367" s="170"/>
      <c r="F1367" s="170"/>
      <c r="G1367" s="170"/>
      <c r="H1367" s="170"/>
      <c r="I1367" s="170"/>
      <c r="J1367" s="170"/>
      <c r="K1367" s="170"/>
      <c r="L1367" s="170"/>
      <c r="M1367" s="170"/>
    </row>
    <row r="1368" spans="1:13" ht="15.75">
      <c r="A1368" s="170"/>
      <c r="B1368" s="170"/>
      <c r="C1368" s="170"/>
      <c r="D1368" s="170"/>
      <c r="E1368" s="170"/>
      <c r="F1368" s="170"/>
      <c r="G1368" s="170"/>
      <c r="H1368" s="170"/>
      <c r="I1368" s="170"/>
      <c r="J1368" s="170"/>
      <c r="K1368" s="170"/>
      <c r="L1368" s="170"/>
      <c r="M1368" s="170"/>
    </row>
    <row r="1369" spans="1:13" ht="15.75">
      <c r="A1369" s="170"/>
      <c r="B1369" s="170"/>
      <c r="C1369" s="170"/>
      <c r="D1369" s="170"/>
      <c r="E1369" s="170"/>
      <c r="F1369" s="170"/>
      <c r="G1369" s="170"/>
      <c r="H1369" s="170"/>
      <c r="I1369" s="170"/>
      <c r="J1369" s="170"/>
      <c r="K1369" s="170"/>
      <c r="L1369" s="170"/>
      <c r="M1369" s="170"/>
    </row>
    <row r="1370" spans="1:13" ht="15.75">
      <c r="A1370" s="170"/>
      <c r="B1370" s="170"/>
      <c r="C1370" s="170"/>
      <c r="D1370" s="170"/>
      <c r="E1370" s="170"/>
      <c r="F1370" s="170"/>
      <c r="G1370" s="170"/>
      <c r="H1370" s="170"/>
      <c r="I1370" s="170"/>
      <c r="J1370" s="170"/>
      <c r="K1370" s="170"/>
      <c r="L1370" s="170"/>
      <c r="M1370" s="170"/>
    </row>
    <row r="1371" spans="1:13" ht="15.75">
      <c r="A1371" s="170"/>
      <c r="B1371" s="170"/>
      <c r="C1371" s="170"/>
      <c r="D1371" s="170"/>
      <c r="E1371" s="170"/>
      <c r="F1371" s="170"/>
      <c r="G1371" s="170"/>
      <c r="H1371" s="170"/>
      <c r="I1371" s="170"/>
      <c r="J1371" s="170"/>
      <c r="K1371" s="170"/>
      <c r="L1371" s="170"/>
      <c r="M1371" s="170"/>
    </row>
    <row r="1372" spans="1:13" ht="15.75">
      <c r="A1372" s="170"/>
      <c r="B1372" s="170"/>
      <c r="C1372" s="170"/>
      <c r="D1372" s="170"/>
      <c r="E1372" s="170"/>
      <c r="F1372" s="170"/>
      <c r="G1372" s="170"/>
      <c r="H1372" s="170"/>
      <c r="I1372" s="170"/>
      <c r="J1372" s="170"/>
      <c r="K1372" s="170"/>
      <c r="L1372" s="170"/>
      <c r="M1372" s="170"/>
    </row>
    <row r="1373" spans="1:13" ht="15.75">
      <c r="A1373" s="170"/>
      <c r="B1373" s="170"/>
      <c r="C1373" s="170"/>
      <c r="D1373" s="170"/>
      <c r="E1373" s="170"/>
      <c r="F1373" s="170"/>
      <c r="G1373" s="170"/>
      <c r="H1373" s="170"/>
      <c r="I1373" s="170"/>
      <c r="J1373" s="170"/>
      <c r="K1373" s="170"/>
      <c r="L1373" s="170"/>
      <c r="M1373" s="170"/>
    </row>
    <row r="1374" spans="1:13" ht="15.75">
      <c r="A1374" s="170"/>
      <c r="B1374" s="170"/>
      <c r="C1374" s="170"/>
      <c r="D1374" s="170"/>
      <c r="E1374" s="170"/>
      <c r="F1374" s="170"/>
      <c r="G1374" s="170"/>
      <c r="H1374" s="170"/>
      <c r="I1374" s="170"/>
      <c r="J1374" s="170"/>
      <c r="K1374" s="170"/>
      <c r="L1374" s="170"/>
      <c r="M1374" s="170"/>
    </row>
    <row r="1375" spans="1:13" ht="15.75">
      <c r="A1375" s="170"/>
      <c r="B1375" s="170"/>
      <c r="C1375" s="170"/>
      <c r="D1375" s="170"/>
      <c r="E1375" s="170"/>
      <c r="F1375" s="170"/>
      <c r="G1375" s="170"/>
      <c r="H1375" s="170"/>
      <c r="I1375" s="170"/>
      <c r="J1375" s="170"/>
      <c r="K1375" s="170"/>
      <c r="L1375" s="170"/>
      <c r="M1375" s="170"/>
    </row>
    <row r="1376" spans="1:13" ht="15.75">
      <c r="A1376" s="170"/>
      <c r="B1376" s="170"/>
      <c r="C1376" s="170"/>
      <c r="D1376" s="170"/>
      <c r="E1376" s="170"/>
      <c r="F1376" s="170"/>
      <c r="G1376" s="170"/>
      <c r="H1376" s="170"/>
      <c r="I1376" s="170"/>
      <c r="J1376" s="170"/>
      <c r="K1376" s="170"/>
      <c r="L1376" s="170"/>
      <c r="M1376" s="170"/>
    </row>
    <row r="1377" spans="1:13" ht="15.75">
      <c r="A1377" s="170"/>
      <c r="B1377" s="170"/>
      <c r="C1377" s="170"/>
      <c r="D1377" s="170"/>
      <c r="E1377" s="170"/>
      <c r="F1377" s="170"/>
      <c r="G1377" s="170"/>
      <c r="H1377" s="170"/>
      <c r="I1377" s="170"/>
      <c r="J1377" s="170"/>
      <c r="K1377" s="170"/>
      <c r="L1377" s="170"/>
      <c r="M1377" s="170"/>
    </row>
    <row r="1378" spans="1:13" ht="15.75">
      <c r="A1378" s="170"/>
      <c r="B1378" s="170"/>
      <c r="C1378" s="170"/>
      <c r="D1378" s="170"/>
      <c r="E1378" s="170"/>
      <c r="F1378" s="170"/>
      <c r="G1378" s="170"/>
      <c r="H1378" s="170"/>
      <c r="I1378" s="170"/>
      <c r="J1378" s="170"/>
      <c r="K1378" s="170"/>
      <c r="L1378" s="170"/>
      <c r="M1378" s="170"/>
    </row>
    <row r="1379" spans="1:13" ht="15.75">
      <c r="A1379" s="170"/>
      <c r="B1379" s="170"/>
      <c r="C1379" s="170"/>
      <c r="D1379" s="170"/>
      <c r="E1379" s="170"/>
      <c r="F1379" s="170"/>
      <c r="G1379" s="170"/>
      <c r="H1379" s="170"/>
      <c r="I1379" s="170"/>
      <c r="J1379" s="170"/>
      <c r="K1379" s="170"/>
      <c r="L1379" s="170"/>
      <c r="M1379" s="170"/>
    </row>
    <row r="1380" spans="1:13" ht="15.75">
      <c r="A1380" s="170"/>
      <c r="B1380" s="170"/>
      <c r="C1380" s="170"/>
      <c r="D1380" s="170"/>
      <c r="E1380" s="170"/>
      <c r="F1380" s="170"/>
      <c r="G1380" s="170"/>
      <c r="H1380" s="170"/>
      <c r="I1380" s="170"/>
      <c r="J1380" s="170"/>
      <c r="K1380" s="170"/>
      <c r="L1380" s="170"/>
      <c r="M1380" s="170"/>
    </row>
    <row r="1381" spans="1:13" ht="15.75">
      <c r="A1381" s="170"/>
      <c r="B1381" s="170"/>
      <c r="C1381" s="170"/>
      <c r="D1381" s="170"/>
      <c r="E1381" s="170"/>
      <c r="F1381" s="170"/>
      <c r="G1381" s="170"/>
      <c r="H1381" s="170"/>
      <c r="I1381" s="170"/>
      <c r="J1381" s="170"/>
      <c r="K1381" s="170"/>
      <c r="L1381" s="170"/>
      <c r="M1381" s="170"/>
    </row>
    <row r="1382" spans="1:13" ht="15.75">
      <c r="A1382" s="170"/>
      <c r="B1382" s="170"/>
      <c r="C1382" s="170"/>
      <c r="D1382" s="170"/>
      <c r="E1382" s="170"/>
      <c r="F1382" s="170"/>
      <c r="G1382" s="170"/>
      <c r="H1382" s="170"/>
      <c r="I1382" s="170"/>
      <c r="J1382" s="170"/>
      <c r="K1382" s="170"/>
      <c r="L1382" s="170"/>
      <c r="M1382" s="170"/>
    </row>
    <row r="1383" spans="1:13" ht="15.75">
      <c r="A1383" s="170"/>
      <c r="B1383" s="170"/>
      <c r="C1383" s="170"/>
      <c r="D1383" s="170"/>
      <c r="E1383" s="170"/>
      <c r="F1383" s="170"/>
      <c r="G1383" s="170"/>
      <c r="H1383" s="170"/>
      <c r="I1383" s="170"/>
      <c r="J1383" s="170"/>
      <c r="K1383" s="170"/>
      <c r="L1383" s="170"/>
      <c r="M1383" s="170"/>
    </row>
    <row r="1384" spans="1:13" ht="15.75">
      <c r="A1384" s="170"/>
      <c r="B1384" s="170"/>
      <c r="C1384" s="170"/>
      <c r="D1384" s="170"/>
      <c r="E1384" s="170"/>
      <c r="F1384" s="170"/>
      <c r="G1384" s="170"/>
      <c r="H1384" s="170"/>
      <c r="I1384" s="170"/>
      <c r="J1384" s="170"/>
      <c r="K1384" s="170"/>
      <c r="L1384" s="170"/>
      <c r="M1384" s="170"/>
    </row>
    <row r="1385" spans="1:13" ht="15.75">
      <c r="A1385" s="170"/>
      <c r="B1385" s="170"/>
      <c r="C1385" s="170"/>
      <c r="D1385" s="170"/>
      <c r="E1385" s="170"/>
      <c r="F1385" s="170"/>
      <c r="G1385" s="170"/>
      <c r="H1385" s="170"/>
      <c r="I1385" s="170"/>
      <c r="J1385" s="170"/>
      <c r="K1385" s="170"/>
      <c r="L1385" s="170"/>
      <c r="M1385" s="170"/>
    </row>
    <row r="1386" spans="1:13" ht="15.75">
      <c r="A1386" s="170"/>
      <c r="B1386" s="170"/>
      <c r="C1386" s="170"/>
      <c r="D1386" s="170"/>
      <c r="E1386" s="170"/>
      <c r="F1386" s="170"/>
      <c r="G1386" s="170"/>
      <c r="H1386" s="170"/>
      <c r="I1386" s="170"/>
      <c r="J1386" s="170"/>
      <c r="K1386" s="170"/>
      <c r="L1386" s="170"/>
      <c r="M1386" s="170"/>
    </row>
    <row r="1387" spans="1:13" ht="15.75">
      <c r="A1387" s="170"/>
      <c r="B1387" s="170"/>
      <c r="C1387" s="170"/>
      <c r="D1387" s="170"/>
      <c r="E1387" s="170"/>
      <c r="F1387" s="170"/>
      <c r="G1387" s="170"/>
      <c r="H1387" s="170"/>
      <c r="I1387" s="170"/>
      <c r="J1387" s="170"/>
      <c r="K1387" s="170"/>
      <c r="L1387" s="170"/>
      <c r="M1387" s="170"/>
    </row>
    <row r="1388" spans="1:13" ht="15.75">
      <c r="A1388" s="170"/>
      <c r="B1388" s="170"/>
      <c r="C1388" s="170"/>
      <c r="D1388" s="170"/>
      <c r="E1388" s="170"/>
      <c r="F1388" s="170"/>
      <c r="G1388" s="170"/>
      <c r="H1388" s="170"/>
      <c r="I1388" s="170"/>
      <c r="J1388" s="170"/>
      <c r="K1388" s="170"/>
      <c r="L1388" s="170"/>
      <c r="M1388" s="170"/>
    </row>
    <row r="1389" spans="1:13" ht="15.75">
      <c r="A1389" s="170"/>
      <c r="B1389" s="170"/>
      <c r="C1389" s="170"/>
      <c r="D1389" s="170"/>
      <c r="E1389" s="170"/>
      <c r="F1389" s="170"/>
      <c r="G1389" s="170"/>
      <c r="H1389" s="170"/>
      <c r="I1389" s="170"/>
      <c r="J1389" s="170"/>
      <c r="K1389" s="170"/>
      <c r="L1389" s="170"/>
      <c r="M1389" s="170"/>
    </row>
    <row r="1390" spans="1:13" ht="15.75">
      <c r="A1390" s="170"/>
      <c r="B1390" s="170"/>
      <c r="C1390" s="170"/>
      <c r="D1390" s="170"/>
      <c r="E1390" s="170"/>
      <c r="F1390" s="170"/>
      <c r="G1390" s="170"/>
      <c r="H1390" s="170"/>
      <c r="I1390" s="170"/>
      <c r="J1390" s="170"/>
      <c r="K1390" s="170"/>
      <c r="L1390" s="170"/>
      <c r="M1390" s="170"/>
    </row>
    <row r="1391" spans="1:13" ht="15.75">
      <c r="A1391" s="170"/>
      <c r="B1391" s="170"/>
      <c r="C1391" s="170"/>
      <c r="D1391" s="170"/>
      <c r="E1391" s="170"/>
      <c r="F1391" s="170"/>
      <c r="G1391" s="170"/>
      <c r="H1391" s="170"/>
      <c r="I1391" s="170"/>
      <c r="J1391" s="170"/>
      <c r="K1391" s="170"/>
      <c r="L1391" s="170"/>
      <c r="M1391" s="170"/>
    </row>
    <row r="1392" spans="1:13" ht="15.75">
      <c r="A1392" s="170"/>
      <c r="B1392" s="170"/>
      <c r="C1392" s="170"/>
      <c r="D1392" s="170"/>
      <c r="E1392" s="170"/>
      <c r="F1392" s="170"/>
      <c r="G1392" s="170"/>
      <c r="H1392" s="170"/>
      <c r="I1392" s="170"/>
      <c r="J1392" s="170"/>
      <c r="K1392" s="170"/>
      <c r="L1392" s="170"/>
      <c r="M1392" s="170"/>
    </row>
    <row r="1393" spans="1:13" ht="15.75">
      <c r="A1393" s="170"/>
      <c r="B1393" s="170"/>
      <c r="C1393" s="170"/>
      <c r="D1393" s="170"/>
      <c r="E1393" s="170"/>
      <c r="F1393" s="170"/>
      <c r="G1393" s="170"/>
      <c r="H1393" s="170"/>
      <c r="I1393" s="170"/>
      <c r="J1393" s="170"/>
      <c r="K1393" s="170"/>
      <c r="L1393" s="170"/>
      <c r="M1393" s="170"/>
    </row>
    <row r="1394" spans="1:13" ht="15.75">
      <c r="A1394" s="170"/>
      <c r="B1394" s="170"/>
      <c r="C1394" s="170"/>
      <c r="D1394" s="170"/>
      <c r="E1394" s="170"/>
      <c r="F1394" s="170"/>
      <c r="G1394" s="170"/>
      <c r="H1394" s="170"/>
      <c r="I1394" s="170"/>
      <c r="J1394" s="170"/>
      <c r="K1394" s="170"/>
      <c r="L1394" s="170"/>
      <c r="M1394" s="170"/>
    </row>
    <row r="1395" spans="1:13" ht="15.75">
      <c r="A1395" s="170"/>
      <c r="B1395" s="170"/>
      <c r="C1395" s="170"/>
      <c r="D1395" s="170"/>
      <c r="E1395" s="170"/>
      <c r="F1395" s="170"/>
      <c r="G1395" s="170"/>
      <c r="H1395" s="170"/>
      <c r="I1395" s="170"/>
      <c r="J1395" s="170"/>
      <c r="K1395" s="170"/>
      <c r="L1395" s="170"/>
      <c r="M1395" s="170"/>
    </row>
    <row r="1396" spans="1:13" ht="15.75">
      <c r="A1396" s="170"/>
      <c r="B1396" s="170"/>
      <c r="C1396" s="170"/>
      <c r="D1396" s="170"/>
      <c r="E1396" s="170"/>
      <c r="F1396" s="170"/>
      <c r="G1396" s="170"/>
      <c r="H1396" s="170"/>
      <c r="I1396" s="170"/>
      <c r="J1396" s="170"/>
      <c r="K1396" s="170"/>
      <c r="L1396" s="170"/>
      <c r="M1396" s="170"/>
    </row>
    <row r="1397" spans="1:13" ht="15.75">
      <c r="A1397" s="170"/>
      <c r="B1397" s="170"/>
      <c r="C1397" s="170"/>
      <c r="D1397" s="170"/>
      <c r="E1397" s="170"/>
      <c r="F1397" s="170"/>
      <c r="G1397" s="170"/>
      <c r="H1397" s="170"/>
      <c r="I1397" s="170"/>
      <c r="J1397" s="170"/>
      <c r="K1397" s="170"/>
      <c r="L1397" s="170"/>
      <c r="M1397" s="170"/>
    </row>
    <row r="1398" spans="1:13" ht="15.75">
      <c r="A1398" s="170"/>
      <c r="B1398" s="170"/>
      <c r="C1398" s="170"/>
      <c r="D1398" s="170"/>
      <c r="E1398" s="170"/>
      <c r="F1398" s="170"/>
      <c r="G1398" s="170"/>
      <c r="H1398" s="170"/>
      <c r="I1398" s="170"/>
      <c r="J1398" s="170"/>
      <c r="K1398" s="170"/>
      <c r="L1398" s="170"/>
      <c r="M1398" s="170"/>
    </row>
    <row r="1399" spans="1:13" ht="15.75">
      <c r="A1399" s="170"/>
      <c r="B1399" s="170"/>
      <c r="C1399" s="170"/>
      <c r="D1399" s="170"/>
      <c r="E1399" s="170"/>
      <c r="F1399" s="170"/>
      <c r="G1399" s="170"/>
      <c r="H1399" s="170"/>
      <c r="I1399" s="170"/>
      <c r="J1399" s="170"/>
      <c r="K1399" s="170"/>
      <c r="L1399" s="170"/>
      <c r="M1399" s="170"/>
    </row>
    <row r="1400" spans="1:13" ht="15.75">
      <c r="A1400" s="170"/>
      <c r="B1400" s="170"/>
      <c r="C1400" s="170"/>
      <c r="D1400" s="170"/>
      <c r="E1400" s="170"/>
      <c r="F1400" s="170"/>
      <c r="G1400" s="170"/>
      <c r="H1400" s="170"/>
      <c r="I1400" s="170"/>
      <c r="J1400" s="170"/>
      <c r="K1400" s="170"/>
      <c r="L1400" s="170"/>
      <c r="M1400" s="170"/>
    </row>
    <row r="1401" spans="1:13" ht="15.75">
      <c r="A1401" s="170"/>
      <c r="B1401" s="170"/>
      <c r="C1401" s="170"/>
      <c r="D1401" s="170"/>
      <c r="E1401" s="170"/>
      <c r="F1401" s="170"/>
      <c r="G1401" s="170"/>
      <c r="H1401" s="170"/>
      <c r="I1401" s="170"/>
      <c r="J1401" s="170"/>
      <c r="K1401" s="170"/>
      <c r="L1401" s="170"/>
      <c r="M1401" s="170"/>
    </row>
    <row r="1402" spans="1:13" ht="15.75">
      <c r="A1402" s="170"/>
      <c r="B1402" s="170"/>
      <c r="C1402" s="170"/>
      <c r="D1402" s="170"/>
      <c r="E1402" s="170"/>
      <c r="F1402" s="170"/>
      <c r="G1402" s="170"/>
      <c r="H1402" s="170"/>
      <c r="I1402" s="170"/>
      <c r="J1402" s="170"/>
      <c r="K1402" s="170"/>
      <c r="L1402" s="170"/>
      <c r="M1402" s="170"/>
    </row>
    <row r="1403" spans="1:13" ht="15.75">
      <c r="A1403" s="170"/>
      <c r="B1403" s="170"/>
      <c r="C1403" s="170"/>
      <c r="D1403" s="170"/>
      <c r="E1403" s="170"/>
      <c r="F1403" s="170"/>
      <c r="G1403" s="170"/>
      <c r="H1403" s="170"/>
      <c r="I1403" s="170"/>
      <c r="J1403" s="170"/>
      <c r="K1403" s="170"/>
      <c r="L1403" s="170"/>
      <c r="M1403" s="170"/>
    </row>
    <row r="1404" spans="1:13" ht="15.75">
      <c r="A1404" s="170"/>
      <c r="B1404" s="170"/>
      <c r="C1404" s="170"/>
      <c r="D1404" s="170"/>
      <c r="E1404" s="170"/>
      <c r="F1404" s="170"/>
      <c r="G1404" s="170"/>
      <c r="H1404" s="170"/>
      <c r="I1404" s="170"/>
      <c r="J1404" s="170"/>
      <c r="K1404" s="170"/>
      <c r="L1404" s="170"/>
      <c r="M1404" s="170"/>
    </row>
    <row r="1405" spans="1:13" ht="15.75">
      <c r="A1405" s="170"/>
      <c r="B1405" s="170"/>
      <c r="C1405" s="170"/>
      <c r="D1405" s="170"/>
      <c r="E1405" s="170"/>
      <c r="F1405" s="170"/>
      <c r="G1405" s="170"/>
      <c r="H1405" s="170"/>
      <c r="I1405" s="170"/>
      <c r="J1405" s="170"/>
      <c r="K1405" s="170"/>
      <c r="L1405" s="170"/>
      <c r="M1405" s="170"/>
    </row>
    <row r="1406" spans="1:13" ht="15.75">
      <c r="A1406" s="170"/>
      <c r="B1406" s="170"/>
      <c r="C1406" s="170"/>
      <c r="D1406" s="170"/>
      <c r="E1406" s="170"/>
      <c r="F1406" s="170"/>
      <c r="G1406" s="170"/>
      <c r="H1406" s="170"/>
      <c r="I1406" s="170"/>
      <c r="J1406" s="170"/>
      <c r="K1406" s="170"/>
      <c r="L1406" s="170"/>
      <c r="M1406" s="170"/>
    </row>
    <row r="1407" spans="1:13" ht="15.75">
      <c r="A1407" s="170"/>
      <c r="B1407" s="170"/>
      <c r="C1407" s="170"/>
      <c r="D1407" s="170"/>
      <c r="E1407" s="170"/>
      <c r="F1407" s="170"/>
      <c r="G1407" s="170"/>
      <c r="H1407" s="170"/>
      <c r="I1407" s="170"/>
      <c r="J1407" s="170"/>
      <c r="K1407" s="170"/>
      <c r="L1407" s="170"/>
      <c r="M1407" s="170"/>
    </row>
    <row r="1408" spans="1:13" ht="15.75">
      <c r="A1408" s="170"/>
      <c r="B1408" s="170"/>
      <c r="C1408" s="170"/>
      <c r="D1408" s="170"/>
      <c r="E1408" s="170"/>
      <c r="F1408" s="170"/>
      <c r="G1408" s="170"/>
      <c r="H1408" s="170"/>
      <c r="I1408" s="170"/>
      <c r="J1408" s="170"/>
      <c r="K1408" s="170"/>
      <c r="L1408" s="170"/>
      <c r="M1408" s="170"/>
    </row>
    <row r="1409" spans="1:13" ht="15.75">
      <c r="A1409" s="170"/>
      <c r="B1409" s="170"/>
      <c r="C1409" s="170"/>
      <c r="D1409" s="170"/>
      <c r="E1409" s="170"/>
      <c r="F1409" s="170"/>
      <c r="G1409" s="170"/>
      <c r="H1409" s="170"/>
      <c r="I1409" s="170"/>
      <c r="J1409" s="170"/>
      <c r="K1409" s="170"/>
      <c r="L1409" s="170"/>
      <c r="M1409" s="170"/>
    </row>
    <row r="1410" spans="1:13" ht="15.75">
      <c r="A1410" s="170"/>
      <c r="B1410" s="170"/>
      <c r="C1410" s="170"/>
      <c r="D1410" s="170"/>
      <c r="E1410" s="170"/>
      <c r="F1410" s="170"/>
      <c r="G1410" s="170"/>
      <c r="H1410" s="170"/>
      <c r="I1410" s="170"/>
      <c r="J1410" s="170"/>
      <c r="K1410" s="170"/>
      <c r="L1410" s="170"/>
      <c r="M1410" s="170"/>
    </row>
    <row r="1411" spans="1:13" ht="15.75">
      <c r="A1411" s="170"/>
      <c r="B1411" s="170"/>
      <c r="C1411" s="170"/>
      <c r="D1411" s="170"/>
      <c r="E1411" s="170"/>
      <c r="F1411" s="170"/>
      <c r="G1411" s="170"/>
      <c r="H1411" s="170"/>
      <c r="I1411" s="170"/>
      <c r="J1411" s="170"/>
      <c r="K1411" s="170"/>
      <c r="L1411" s="170"/>
      <c r="M1411" s="170"/>
    </row>
    <row r="1412" spans="1:13" ht="15.75">
      <c r="A1412" s="170"/>
      <c r="B1412" s="170"/>
      <c r="C1412" s="170"/>
      <c r="D1412" s="170"/>
      <c r="E1412" s="170"/>
      <c r="F1412" s="170"/>
      <c r="G1412" s="170"/>
      <c r="H1412" s="170"/>
      <c r="I1412" s="170"/>
      <c r="J1412" s="170"/>
      <c r="K1412" s="170"/>
      <c r="L1412" s="170"/>
      <c r="M1412" s="170"/>
    </row>
    <row r="1413" spans="1:13" ht="15.75">
      <c r="A1413" s="170"/>
      <c r="B1413" s="170"/>
      <c r="C1413" s="170"/>
      <c r="D1413" s="170"/>
      <c r="E1413" s="170"/>
      <c r="F1413" s="170"/>
      <c r="G1413" s="170"/>
      <c r="H1413" s="170"/>
      <c r="I1413" s="170"/>
      <c r="J1413" s="170"/>
      <c r="K1413" s="170"/>
      <c r="L1413" s="170"/>
      <c r="M1413" s="170"/>
    </row>
    <row r="1414" spans="1:13" ht="15.75">
      <c r="A1414" s="170"/>
      <c r="B1414" s="170"/>
      <c r="C1414" s="170"/>
      <c r="D1414" s="170"/>
      <c r="E1414" s="170"/>
      <c r="F1414" s="170"/>
      <c r="G1414" s="170"/>
      <c r="H1414" s="170"/>
      <c r="I1414" s="170"/>
      <c r="J1414" s="170"/>
      <c r="K1414" s="170"/>
      <c r="L1414" s="170"/>
      <c r="M1414" s="170"/>
    </row>
    <row r="1415" spans="1:13" ht="15.75">
      <c r="A1415" s="170"/>
      <c r="B1415" s="170"/>
      <c r="C1415" s="170"/>
      <c r="D1415" s="170"/>
      <c r="E1415" s="170"/>
      <c r="F1415" s="170"/>
      <c r="G1415" s="170"/>
      <c r="H1415" s="170"/>
      <c r="I1415" s="170"/>
      <c r="J1415" s="170"/>
      <c r="K1415" s="170"/>
      <c r="L1415" s="170"/>
      <c r="M1415" s="170"/>
    </row>
    <row r="1416" spans="1:13" ht="15.75">
      <c r="A1416" s="170"/>
      <c r="B1416" s="170"/>
      <c r="C1416" s="170"/>
      <c r="D1416" s="170"/>
      <c r="E1416" s="170"/>
      <c r="F1416" s="170"/>
      <c r="G1416" s="170"/>
      <c r="H1416" s="170"/>
      <c r="I1416" s="170"/>
      <c r="J1416" s="170"/>
      <c r="K1416" s="170"/>
      <c r="L1416" s="170"/>
      <c r="M1416" s="170"/>
    </row>
    <row r="1417" spans="1:13" ht="15.75">
      <c r="A1417" s="170"/>
      <c r="B1417" s="170"/>
      <c r="C1417" s="170"/>
      <c r="D1417" s="170"/>
      <c r="E1417" s="170"/>
      <c r="F1417" s="170"/>
      <c r="G1417" s="170"/>
      <c r="H1417" s="170"/>
      <c r="I1417" s="170"/>
      <c r="J1417" s="170"/>
      <c r="K1417" s="170"/>
      <c r="L1417" s="170"/>
      <c r="M1417" s="170"/>
    </row>
    <row r="1418" spans="1:13" ht="15.75">
      <c r="A1418" s="170"/>
      <c r="B1418" s="170"/>
      <c r="C1418" s="170"/>
      <c r="D1418" s="170"/>
      <c r="E1418" s="170"/>
      <c r="F1418" s="170"/>
      <c r="G1418" s="170"/>
      <c r="H1418" s="170"/>
      <c r="I1418" s="170"/>
      <c r="J1418" s="170"/>
      <c r="K1418" s="170"/>
      <c r="L1418" s="170"/>
      <c r="M1418" s="170"/>
    </row>
    <row r="1419" spans="1:13" ht="15.75">
      <c r="A1419" s="170"/>
      <c r="B1419" s="170"/>
      <c r="C1419" s="170"/>
      <c r="D1419" s="170"/>
      <c r="E1419" s="170"/>
      <c r="F1419" s="170"/>
      <c r="G1419" s="170"/>
      <c r="H1419" s="170"/>
      <c r="I1419" s="170"/>
      <c r="J1419" s="170"/>
      <c r="K1419" s="170"/>
      <c r="L1419" s="170"/>
      <c r="M1419" s="170"/>
    </row>
    <row r="1420" spans="1:13" ht="15.75">
      <c r="A1420" s="170"/>
      <c r="B1420" s="170"/>
      <c r="C1420" s="170"/>
      <c r="D1420" s="170"/>
      <c r="E1420" s="170"/>
      <c r="F1420" s="170"/>
      <c r="G1420" s="170"/>
      <c r="H1420" s="170"/>
      <c r="I1420" s="170"/>
      <c r="J1420" s="170"/>
      <c r="K1420" s="170"/>
      <c r="L1420" s="170"/>
      <c r="M1420" s="170"/>
    </row>
    <row r="1421" spans="1:13" ht="15.75">
      <c r="A1421" s="170"/>
      <c r="B1421" s="170"/>
      <c r="C1421" s="170"/>
      <c r="D1421" s="170"/>
      <c r="E1421" s="170"/>
      <c r="F1421" s="170"/>
      <c r="G1421" s="170"/>
      <c r="H1421" s="170"/>
      <c r="I1421" s="170"/>
      <c r="J1421" s="170"/>
      <c r="K1421" s="170"/>
      <c r="L1421" s="170"/>
      <c r="M1421" s="170"/>
    </row>
    <row r="1422" spans="1:13" ht="15.75">
      <c r="A1422" s="170"/>
      <c r="B1422" s="170"/>
      <c r="C1422" s="170"/>
      <c r="D1422" s="170"/>
      <c r="E1422" s="170"/>
      <c r="F1422" s="170"/>
      <c r="G1422" s="170"/>
      <c r="H1422" s="170"/>
      <c r="I1422" s="170"/>
      <c r="J1422" s="170"/>
      <c r="K1422" s="170"/>
      <c r="L1422" s="170"/>
      <c r="M1422" s="170"/>
    </row>
    <row r="1423" spans="1:13" ht="15.75">
      <c r="A1423" s="170"/>
      <c r="B1423" s="170"/>
      <c r="C1423" s="170"/>
      <c r="D1423" s="170"/>
      <c r="E1423" s="170"/>
      <c r="F1423" s="170"/>
      <c r="G1423" s="170"/>
      <c r="H1423" s="170"/>
      <c r="I1423" s="170"/>
      <c r="J1423" s="170"/>
      <c r="K1423" s="170"/>
      <c r="L1423" s="170"/>
      <c r="M1423" s="170"/>
    </row>
    <row r="1424" spans="1:13" ht="15.75">
      <c r="A1424" s="170"/>
      <c r="B1424" s="170"/>
      <c r="C1424" s="170"/>
      <c r="D1424" s="170"/>
      <c r="E1424" s="170"/>
      <c r="F1424" s="170"/>
      <c r="G1424" s="170"/>
      <c r="H1424" s="170"/>
      <c r="I1424" s="170"/>
      <c r="J1424" s="170"/>
      <c r="K1424" s="170"/>
      <c r="L1424" s="170"/>
      <c r="M1424" s="170"/>
    </row>
    <row r="1425" spans="1:13" ht="15.75">
      <c r="A1425" s="170"/>
      <c r="B1425" s="170"/>
      <c r="C1425" s="170"/>
      <c r="D1425" s="170"/>
      <c r="E1425" s="170"/>
      <c r="F1425" s="170"/>
      <c r="G1425" s="170"/>
      <c r="H1425" s="170"/>
      <c r="I1425" s="170"/>
      <c r="J1425" s="170"/>
      <c r="K1425" s="170"/>
      <c r="L1425" s="170"/>
      <c r="M1425" s="170"/>
    </row>
    <row r="1426" spans="1:13" ht="15.75">
      <c r="A1426" s="170"/>
      <c r="B1426" s="170"/>
      <c r="C1426" s="170"/>
      <c r="D1426" s="170"/>
      <c r="E1426" s="170"/>
      <c r="F1426" s="170"/>
      <c r="G1426" s="170"/>
      <c r="H1426" s="170"/>
      <c r="I1426" s="170"/>
      <c r="J1426" s="170"/>
      <c r="K1426" s="170"/>
      <c r="L1426" s="170"/>
      <c r="M1426" s="170"/>
    </row>
    <row r="1427" spans="1:13" ht="15.75">
      <c r="A1427" s="170"/>
      <c r="B1427" s="170"/>
      <c r="C1427" s="170"/>
      <c r="D1427" s="170"/>
      <c r="E1427" s="170"/>
      <c r="F1427" s="170"/>
      <c r="G1427" s="170"/>
      <c r="H1427" s="170"/>
      <c r="I1427" s="170"/>
      <c r="J1427" s="170"/>
      <c r="K1427" s="170"/>
      <c r="L1427" s="170"/>
      <c r="M1427" s="170"/>
    </row>
    <row r="1428" spans="1:13" ht="15.75">
      <c r="A1428" s="170"/>
      <c r="B1428" s="170"/>
      <c r="C1428" s="170"/>
      <c r="D1428" s="170"/>
      <c r="E1428" s="170"/>
      <c r="F1428" s="170"/>
      <c r="G1428" s="170"/>
      <c r="H1428" s="170"/>
      <c r="I1428" s="170"/>
      <c r="J1428" s="170"/>
      <c r="K1428" s="170"/>
      <c r="L1428" s="170"/>
      <c r="M1428" s="170"/>
    </row>
    <row r="1429" spans="1:13" ht="15.75">
      <c r="A1429" s="170"/>
      <c r="B1429" s="170"/>
      <c r="C1429" s="170"/>
      <c r="D1429" s="170"/>
      <c r="E1429" s="170"/>
      <c r="F1429" s="170"/>
      <c r="G1429" s="170"/>
      <c r="H1429" s="170"/>
      <c r="I1429" s="170"/>
      <c r="J1429" s="170"/>
      <c r="K1429" s="170"/>
      <c r="L1429" s="170"/>
      <c r="M1429" s="170"/>
    </row>
    <row r="1430" spans="1:13" ht="15.75">
      <c r="A1430" s="170"/>
      <c r="B1430" s="170"/>
      <c r="C1430" s="170"/>
      <c r="D1430" s="170"/>
      <c r="E1430" s="170"/>
      <c r="F1430" s="170"/>
      <c r="G1430" s="170"/>
      <c r="H1430" s="170"/>
      <c r="I1430" s="170"/>
      <c r="J1430" s="170"/>
      <c r="K1430" s="170"/>
      <c r="L1430" s="170"/>
      <c r="M1430" s="170"/>
    </row>
    <row r="1431" spans="1:13" ht="15.75">
      <c r="A1431" s="170"/>
      <c r="B1431" s="170"/>
      <c r="C1431" s="170"/>
      <c r="D1431" s="170"/>
      <c r="E1431" s="170"/>
      <c r="F1431" s="170"/>
      <c r="G1431" s="170"/>
      <c r="H1431" s="170"/>
      <c r="I1431" s="170"/>
      <c r="J1431" s="170"/>
      <c r="K1431" s="170"/>
      <c r="L1431" s="170"/>
      <c r="M1431" s="170"/>
    </row>
    <row r="1432" spans="1:13" ht="15.75">
      <c r="A1432" s="170"/>
      <c r="B1432" s="170"/>
      <c r="C1432" s="170"/>
      <c r="D1432" s="170"/>
      <c r="E1432" s="170"/>
      <c r="F1432" s="170"/>
      <c r="G1432" s="170"/>
      <c r="H1432" s="170"/>
      <c r="I1432" s="170"/>
      <c r="J1432" s="170"/>
      <c r="K1432" s="170"/>
      <c r="L1432" s="170"/>
      <c r="M1432" s="170"/>
    </row>
    <row r="1433" spans="1:13" ht="15.75">
      <c r="A1433" s="170"/>
      <c r="B1433" s="170"/>
      <c r="C1433" s="170"/>
      <c r="D1433" s="170"/>
      <c r="E1433" s="170"/>
      <c r="F1433" s="170"/>
      <c r="G1433" s="170"/>
      <c r="H1433" s="170"/>
      <c r="I1433" s="170"/>
      <c r="J1433" s="170"/>
      <c r="K1433" s="170"/>
      <c r="L1433" s="170"/>
      <c r="M1433" s="170"/>
    </row>
    <row r="1434" spans="1:13" ht="15.75">
      <c r="A1434" s="170"/>
      <c r="B1434" s="170"/>
      <c r="C1434" s="170"/>
      <c r="D1434" s="170"/>
      <c r="E1434" s="170"/>
      <c r="F1434" s="170"/>
      <c r="G1434" s="170"/>
      <c r="H1434" s="170"/>
      <c r="I1434" s="170"/>
      <c r="J1434" s="170"/>
      <c r="K1434" s="170"/>
      <c r="L1434" s="170"/>
      <c r="M1434" s="170"/>
    </row>
    <row r="1435" spans="1:13" ht="15.75">
      <c r="A1435" s="170"/>
      <c r="B1435" s="170"/>
      <c r="C1435" s="170"/>
      <c r="D1435" s="170"/>
      <c r="E1435" s="170"/>
      <c r="F1435" s="170"/>
      <c r="G1435" s="170"/>
      <c r="H1435" s="170"/>
      <c r="I1435" s="170"/>
      <c r="J1435" s="170"/>
      <c r="K1435" s="170"/>
      <c r="L1435" s="170"/>
      <c r="M1435" s="170"/>
    </row>
    <row r="1436" spans="1:13" ht="15.75">
      <c r="A1436" s="170"/>
      <c r="B1436" s="170"/>
      <c r="C1436" s="170"/>
      <c r="D1436" s="170"/>
      <c r="E1436" s="170"/>
      <c r="F1436" s="170"/>
      <c r="G1436" s="170"/>
      <c r="H1436" s="170"/>
      <c r="I1436" s="170"/>
      <c r="J1436" s="170"/>
      <c r="K1436" s="170"/>
      <c r="L1436" s="170"/>
      <c r="M1436" s="170"/>
    </row>
    <row r="1437" spans="1:13" ht="15.75">
      <c r="A1437" s="170"/>
      <c r="B1437" s="170"/>
      <c r="C1437" s="170"/>
      <c r="D1437" s="170"/>
      <c r="E1437" s="170"/>
      <c r="F1437" s="170"/>
      <c r="G1437" s="170"/>
      <c r="H1437" s="170"/>
      <c r="I1437" s="170"/>
      <c r="J1437" s="170"/>
      <c r="K1437" s="170"/>
      <c r="L1437" s="170"/>
      <c r="M1437" s="170"/>
    </row>
    <row r="1438" spans="1:13" ht="15.75">
      <c r="A1438" s="170"/>
      <c r="B1438" s="170"/>
      <c r="C1438" s="170"/>
      <c r="D1438" s="170"/>
      <c r="E1438" s="170"/>
      <c r="F1438" s="170"/>
      <c r="G1438" s="170"/>
      <c r="H1438" s="170"/>
      <c r="I1438" s="170"/>
      <c r="J1438" s="170"/>
      <c r="K1438" s="170"/>
      <c r="L1438" s="170"/>
      <c r="M1438" s="170"/>
    </row>
    <row r="1439" spans="1:13" ht="15.75">
      <c r="A1439" s="170"/>
      <c r="B1439" s="170"/>
      <c r="C1439" s="170"/>
      <c r="D1439" s="170"/>
      <c r="E1439" s="170"/>
      <c r="F1439" s="170"/>
      <c r="G1439" s="170"/>
      <c r="H1439" s="170"/>
      <c r="I1439" s="170"/>
      <c r="J1439" s="170"/>
      <c r="K1439" s="170"/>
      <c r="L1439" s="170"/>
      <c r="M1439" s="170"/>
    </row>
    <row r="1440" spans="1:13" ht="15.75">
      <c r="A1440" s="170"/>
      <c r="B1440" s="170"/>
      <c r="C1440" s="170"/>
      <c r="D1440" s="170"/>
      <c r="E1440" s="170"/>
      <c r="F1440" s="170"/>
      <c r="G1440" s="170"/>
      <c r="H1440" s="170"/>
      <c r="I1440" s="170"/>
      <c r="J1440" s="170"/>
      <c r="K1440" s="170"/>
      <c r="L1440" s="170"/>
      <c r="M1440" s="170"/>
    </row>
    <row r="1441" spans="1:13" ht="15.75">
      <c r="A1441" s="170"/>
      <c r="B1441" s="170"/>
      <c r="C1441" s="170"/>
      <c r="D1441" s="170"/>
      <c r="E1441" s="170"/>
      <c r="F1441" s="170"/>
      <c r="G1441" s="170"/>
      <c r="H1441" s="170"/>
      <c r="I1441" s="170"/>
      <c r="J1441" s="170"/>
      <c r="K1441" s="170"/>
      <c r="L1441" s="170"/>
      <c r="M1441" s="170"/>
    </row>
    <row r="1442" spans="1:13" ht="15.75">
      <c r="A1442" s="170"/>
      <c r="B1442" s="170"/>
      <c r="C1442" s="170"/>
      <c r="D1442" s="170"/>
      <c r="E1442" s="170"/>
      <c r="F1442" s="170"/>
      <c r="G1442" s="170"/>
      <c r="H1442" s="170"/>
      <c r="I1442" s="170"/>
      <c r="J1442" s="170"/>
      <c r="K1442" s="170"/>
      <c r="L1442" s="170"/>
      <c r="M1442" s="170"/>
    </row>
    <row r="1443" spans="1:13" ht="15.75">
      <c r="A1443" s="170"/>
      <c r="B1443" s="170"/>
      <c r="C1443" s="170"/>
      <c r="D1443" s="170"/>
      <c r="E1443" s="170"/>
      <c r="F1443" s="170"/>
      <c r="G1443" s="170"/>
      <c r="H1443" s="170"/>
      <c r="I1443" s="170"/>
      <c r="J1443" s="170"/>
      <c r="K1443" s="170"/>
      <c r="L1443" s="170"/>
      <c r="M1443" s="170"/>
    </row>
    <row r="1444" spans="1:13" ht="15.75">
      <c r="A1444" s="170"/>
      <c r="B1444" s="170"/>
      <c r="C1444" s="170"/>
      <c r="D1444" s="170"/>
      <c r="E1444" s="170"/>
      <c r="F1444" s="170"/>
      <c r="G1444" s="170"/>
      <c r="H1444" s="170"/>
      <c r="I1444" s="170"/>
      <c r="J1444" s="170"/>
      <c r="K1444" s="170"/>
      <c r="L1444" s="170"/>
      <c r="M1444" s="170"/>
    </row>
    <row r="1445" spans="1:13" ht="15.75">
      <c r="A1445" s="170"/>
      <c r="B1445" s="170"/>
      <c r="C1445" s="170"/>
      <c r="D1445" s="170"/>
      <c r="E1445" s="170"/>
      <c r="F1445" s="170"/>
      <c r="G1445" s="170"/>
      <c r="H1445" s="170"/>
      <c r="I1445" s="170"/>
      <c r="J1445" s="170"/>
      <c r="K1445" s="170"/>
      <c r="L1445" s="170"/>
      <c r="M1445" s="170"/>
    </row>
    <row r="1446" spans="1:13" ht="15.75">
      <c r="A1446" s="170"/>
      <c r="B1446" s="170"/>
      <c r="C1446" s="170"/>
      <c r="D1446" s="170"/>
      <c r="E1446" s="170"/>
      <c r="F1446" s="170"/>
      <c r="G1446" s="170"/>
      <c r="H1446" s="170"/>
      <c r="I1446" s="170"/>
      <c r="J1446" s="170"/>
      <c r="K1446" s="170"/>
      <c r="L1446" s="170"/>
      <c r="M1446" s="170"/>
    </row>
    <row r="1447" spans="1:13" ht="15.75">
      <c r="A1447" s="170"/>
      <c r="B1447" s="170"/>
      <c r="C1447" s="170"/>
      <c r="D1447" s="170"/>
      <c r="E1447" s="170"/>
      <c r="F1447" s="170"/>
      <c r="G1447" s="170"/>
      <c r="H1447" s="170"/>
      <c r="I1447" s="170"/>
      <c r="J1447" s="170"/>
      <c r="K1447" s="170"/>
      <c r="L1447" s="170"/>
      <c r="M1447" s="170"/>
    </row>
    <row r="1448" spans="1:13" ht="15.75">
      <c r="A1448" s="170"/>
      <c r="B1448" s="170"/>
      <c r="C1448" s="170"/>
      <c r="D1448" s="170"/>
      <c r="E1448" s="170"/>
      <c r="F1448" s="170"/>
      <c r="G1448" s="170"/>
      <c r="H1448" s="170"/>
      <c r="I1448" s="170"/>
      <c r="J1448" s="170"/>
      <c r="K1448" s="170"/>
      <c r="L1448" s="170"/>
      <c r="M1448" s="170"/>
    </row>
    <row r="1449" spans="1:13" ht="15.75">
      <c r="A1449" s="170"/>
      <c r="B1449" s="170"/>
      <c r="C1449" s="170"/>
      <c r="D1449" s="170"/>
      <c r="E1449" s="170"/>
      <c r="F1449" s="170"/>
      <c r="G1449" s="170"/>
      <c r="H1449" s="170"/>
      <c r="I1449" s="170"/>
      <c r="J1449" s="170"/>
      <c r="K1449" s="170"/>
      <c r="L1449" s="170"/>
      <c r="M1449" s="170"/>
    </row>
    <row r="1450" spans="1:13" ht="15.75">
      <c r="A1450" s="170"/>
      <c r="B1450" s="170"/>
      <c r="C1450" s="170"/>
      <c r="D1450" s="170"/>
      <c r="E1450" s="170"/>
      <c r="F1450" s="170"/>
      <c r="G1450" s="170"/>
      <c r="H1450" s="170"/>
      <c r="I1450" s="170"/>
      <c r="J1450" s="170"/>
      <c r="K1450" s="170"/>
      <c r="L1450" s="170"/>
      <c r="M1450" s="170"/>
    </row>
    <row r="1451" spans="1:13" ht="15.75">
      <c r="A1451" s="170"/>
      <c r="B1451" s="170"/>
      <c r="C1451" s="170"/>
      <c r="D1451" s="170"/>
      <c r="E1451" s="170"/>
      <c r="F1451" s="170"/>
      <c r="G1451" s="170"/>
      <c r="H1451" s="170"/>
      <c r="I1451" s="170"/>
      <c r="J1451" s="170"/>
      <c r="K1451" s="170"/>
      <c r="L1451" s="170"/>
      <c r="M1451" s="170"/>
    </row>
    <row r="1452" spans="1:13" ht="15.75">
      <c r="A1452" s="170"/>
      <c r="B1452" s="170"/>
      <c r="C1452" s="170"/>
      <c r="D1452" s="170"/>
      <c r="E1452" s="170"/>
      <c r="F1452" s="170"/>
      <c r="G1452" s="170"/>
      <c r="H1452" s="170"/>
      <c r="I1452" s="170"/>
      <c r="J1452" s="170"/>
      <c r="K1452" s="170"/>
      <c r="L1452" s="170"/>
      <c r="M1452" s="170"/>
    </row>
    <row r="1453" spans="1:13" ht="15.75">
      <c r="A1453" s="170"/>
      <c r="B1453" s="170"/>
      <c r="C1453" s="170"/>
      <c r="D1453" s="170"/>
      <c r="E1453" s="170"/>
      <c r="F1453" s="170"/>
      <c r="G1453" s="170"/>
      <c r="H1453" s="170"/>
      <c r="I1453" s="170"/>
      <c r="J1453" s="170"/>
      <c r="K1453" s="170"/>
      <c r="L1453" s="170"/>
      <c r="M1453" s="170"/>
    </row>
    <row r="1454" spans="1:13" ht="15.75">
      <c r="A1454" s="170"/>
      <c r="B1454" s="170"/>
      <c r="C1454" s="170"/>
      <c r="D1454" s="170"/>
      <c r="E1454" s="170"/>
      <c r="F1454" s="170"/>
      <c r="G1454" s="170"/>
      <c r="H1454" s="170"/>
      <c r="I1454" s="170"/>
      <c r="J1454" s="170"/>
      <c r="K1454" s="170"/>
      <c r="L1454" s="170"/>
      <c r="M1454" s="170"/>
    </row>
    <row r="1455" spans="1:13" ht="15.75">
      <c r="A1455" s="170"/>
      <c r="B1455" s="170"/>
      <c r="C1455" s="170"/>
      <c r="D1455" s="170"/>
      <c r="E1455" s="170"/>
      <c r="F1455" s="170"/>
      <c r="G1455" s="170"/>
      <c r="H1455" s="170"/>
      <c r="I1455" s="170"/>
      <c r="J1455" s="170"/>
      <c r="K1455" s="170"/>
      <c r="L1455" s="170"/>
      <c r="M1455" s="170"/>
    </row>
    <row r="1456" spans="1:13" ht="15.75">
      <c r="A1456" s="170"/>
      <c r="B1456" s="170"/>
      <c r="C1456" s="170"/>
      <c r="D1456" s="170"/>
      <c r="E1456" s="170"/>
      <c r="F1456" s="170"/>
      <c r="G1456" s="170"/>
      <c r="H1456" s="170"/>
      <c r="I1456" s="170"/>
      <c r="J1456" s="170"/>
      <c r="K1456" s="170"/>
      <c r="L1456" s="170"/>
      <c r="M1456" s="170"/>
    </row>
    <row r="1457" spans="1:13" ht="15.75">
      <c r="A1457" s="170"/>
      <c r="B1457" s="170"/>
      <c r="C1457" s="170"/>
      <c r="D1457" s="170"/>
      <c r="E1457" s="170"/>
      <c r="F1457" s="170"/>
      <c r="G1457" s="170"/>
      <c r="H1457" s="170"/>
      <c r="I1457" s="170"/>
      <c r="J1457" s="170"/>
      <c r="K1457" s="170"/>
      <c r="L1457" s="170"/>
      <c r="M1457" s="170"/>
    </row>
    <row r="1458" spans="1:13" ht="15.75">
      <c r="A1458" s="170"/>
      <c r="B1458" s="170"/>
      <c r="C1458" s="170"/>
      <c r="D1458" s="170"/>
      <c r="E1458" s="170"/>
      <c r="F1458" s="170"/>
      <c r="G1458" s="170"/>
      <c r="H1458" s="170"/>
      <c r="I1458" s="170"/>
      <c r="J1458" s="170"/>
      <c r="K1458" s="170"/>
      <c r="L1458" s="170"/>
      <c r="M1458" s="170"/>
    </row>
    <row r="1459" spans="1:13" ht="15.75">
      <c r="A1459" s="170"/>
      <c r="B1459" s="170"/>
      <c r="C1459" s="170"/>
      <c r="D1459" s="170"/>
      <c r="E1459" s="170"/>
      <c r="F1459" s="170"/>
      <c r="G1459" s="170"/>
      <c r="H1459" s="170"/>
      <c r="I1459" s="170"/>
      <c r="J1459" s="170"/>
      <c r="K1459" s="170"/>
      <c r="L1459" s="170"/>
      <c r="M1459" s="170"/>
    </row>
    <row r="1460" spans="1:13" ht="15.75">
      <c r="A1460" s="170"/>
      <c r="B1460" s="170"/>
      <c r="C1460" s="170"/>
      <c r="D1460" s="170"/>
      <c r="E1460" s="170"/>
      <c r="F1460" s="170"/>
      <c r="G1460" s="170"/>
      <c r="H1460" s="170"/>
      <c r="I1460" s="170"/>
      <c r="J1460" s="170"/>
      <c r="K1460" s="170"/>
      <c r="L1460" s="170"/>
      <c r="M1460" s="170"/>
    </row>
    <row r="1461" spans="1:13" ht="15.75">
      <c r="A1461" s="170"/>
      <c r="B1461" s="170"/>
      <c r="C1461" s="170"/>
      <c r="D1461" s="170"/>
      <c r="E1461" s="170"/>
      <c r="F1461" s="170"/>
      <c r="G1461" s="170"/>
      <c r="H1461" s="170"/>
      <c r="I1461" s="170"/>
      <c r="J1461" s="170"/>
      <c r="K1461" s="170"/>
      <c r="L1461" s="170"/>
      <c r="M1461" s="170"/>
    </row>
    <row r="1462" spans="1:13" ht="15.75">
      <c r="A1462" s="170"/>
      <c r="B1462" s="170"/>
      <c r="C1462" s="170"/>
      <c r="D1462" s="170"/>
      <c r="E1462" s="170"/>
      <c r="F1462" s="170"/>
      <c r="G1462" s="170"/>
      <c r="H1462" s="170"/>
      <c r="I1462" s="170"/>
      <c r="J1462" s="170"/>
      <c r="K1462" s="170"/>
      <c r="L1462" s="170"/>
      <c r="M1462" s="170"/>
    </row>
    <row r="1463" spans="1:13" ht="15.75">
      <c r="A1463" s="170"/>
      <c r="B1463" s="170"/>
      <c r="C1463" s="170"/>
      <c r="D1463" s="170"/>
      <c r="E1463" s="170"/>
      <c r="F1463" s="170"/>
      <c r="G1463" s="170"/>
      <c r="H1463" s="170"/>
      <c r="I1463" s="170"/>
      <c r="J1463" s="170"/>
      <c r="K1463" s="170"/>
      <c r="L1463" s="170"/>
      <c r="M1463" s="170"/>
    </row>
    <row r="1464" spans="1:13" ht="15.75">
      <c r="A1464" s="170"/>
      <c r="B1464" s="170"/>
      <c r="C1464" s="170"/>
      <c r="D1464" s="170"/>
      <c r="E1464" s="170"/>
      <c r="F1464" s="170"/>
      <c r="G1464" s="170"/>
      <c r="H1464" s="170"/>
      <c r="I1464" s="170"/>
      <c r="J1464" s="170"/>
      <c r="K1464" s="170"/>
      <c r="L1464" s="170"/>
      <c r="M1464" s="170"/>
    </row>
    <row r="1465" spans="1:13" ht="15.75">
      <c r="A1465" s="170"/>
      <c r="B1465" s="170"/>
      <c r="C1465" s="170"/>
      <c r="D1465" s="170"/>
      <c r="E1465" s="170"/>
      <c r="F1465" s="170"/>
      <c r="G1465" s="170"/>
      <c r="H1465" s="170"/>
      <c r="I1465" s="170"/>
      <c r="J1465" s="170"/>
      <c r="K1465" s="170"/>
      <c r="L1465" s="170"/>
      <c r="M1465" s="170"/>
    </row>
    <row r="1466" spans="1:13" ht="15.75">
      <c r="A1466" s="170"/>
      <c r="B1466" s="170"/>
      <c r="C1466" s="170"/>
      <c r="D1466" s="170"/>
      <c r="E1466" s="170"/>
      <c r="F1466" s="170"/>
      <c r="G1466" s="170"/>
      <c r="H1466" s="170"/>
      <c r="I1466" s="170"/>
      <c r="J1466" s="170"/>
      <c r="K1466" s="170"/>
      <c r="L1466" s="170"/>
      <c r="M1466" s="170"/>
    </row>
    <row r="1467" spans="1:13" ht="15.75">
      <c r="A1467" s="170"/>
      <c r="B1467" s="170"/>
      <c r="C1467" s="170"/>
      <c r="D1467" s="170"/>
      <c r="E1467" s="170"/>
      <c r="F1467" s="170"/>
      <c r="G1467" s="170"/>
      <c r="H1467" s="170"/>
      <c r="I1467" s="170"/>
      <c r="J1467" s="170"/>
      <c r="K1467" s="170"/>
      <c r="L1467" s="170"/>
      <c r="M1467" s="170"/>
    </row>
    <row r="1468" spans="1:13" ht="15.75">
      <c r="A1468" s="170"/>
      <c r="B1468" s="170"/>
      <c r="C1468" s="170"/>
      <c r="D1468" s="170"/>
      <c r="E1468" s="170"/>
      <c r="F1468" s="170"/>
      <c r="G1468" s="170"/>
      <c r="H1468" s="170"/>
      <c r="I1468" s="170"/>
      <c r="J1468" s="170"/>
      <c r="K1468" s="170"/>
      <c r="L1468" s="170"/>
      <c r="M1468" s="170"/>
    </row>
    <row r="1469" spans="1:13" ht="15.75">
      <c r="A1469" s="170"/>
      <c r="B1469" s="170"/>
      <c r="C1469" s="170"/>
      <c r="D1469" s="170"/>
      <c r="E1469" s="170"/>
      <c r="F1469" s="170"/>
      <c r="G1469" s="170"/>
      <c r="H1469" s="170"/>
      <c r="I1469" s="170"/>
      <c r="J1469" s="170"/>
      <c r="K1469" s="170"/>
      <c r="L1469" s="170"/>
      <c r="M1469" s="170"/>
    </row>
    <row r="1470" spans="1:13" ht="15.75">
      <c r="A1470" s="170"/>
      <c r="B1470" s="170"/>
      <c r="C1470" s="170"/>
      <c r="D1470" s="170"/>
      <c r="E1470" s="170"/>
      <c r="F1470" s="170"/>
      <c r="G1470" s="170"/>
      <c r="H1470" s="170"/>
      <c r="I1470" s="170"/>
      <c r="J1470" s="170"/>
      <c r="K1470" s="170"/>
      <c r="L1470" s="170"/>
      <c r="M1470" s="170"/>
    </row>
    <row r="1471" spans="1:13" ht="15.75">
      <c r="A1471" s="170"/>
      <c r="B1471" s="170"/>
      <c r="C1471" s="170"/>
      <c r="D1471" s="170"/>
      <c r="E1471" s="170"/>
      <c r="F1471" s="170"/>
      <c r="G1471" s="170"/>
      <c r="H1471" s="170"/>
      <c r="I1471" s="170"/>
      <c r="J1471" s="170"/>
      <c r="K1471" s="170"/>
      <c r="L1471" s="170"/>
      <c r="M1471" s="170"/>
    </row>
    <row r="1472" spans="1:13" ht="15.75">
      <c r="A1472" s="170"/>
      <c r="B1472" s="170"/>
      <c r="C1472" s="170"/>
      <c r="D1472" s="170"/>
      <c r="E1472" s="170"/>
      <c r="F1472" s="170"/>
      <c r="G1472" s="170"/>
      <c r="H1472" s="170"/>
      <c r="I1472" s="170"/>
      <c r="J1472" s="170"/>
      <c r="K1472" s="170"/>
      <c r="L1472" s="170"/>
      <c r="M1472" s="170"/>
    </row>
    <row r="1473" spans="1:13" ht="15.75">
      <c r="A1473" s="170"/>
      <c r="B1473" s="170"/>
      <c r="C1473" s="170"/>
      <c r="D1473" s="170"/>
      <c r="E1473" s="170"/>
      <c r="F1473" s="170"/>
      <c r="G1473" s="170"/>
      <c r="H1473" s="170"/>
      <c r="I1473" s="170"/>
      <c r="J1473" s="170"/>
      <c r="K1473" s="170"/>
      <c r="L1473" s="170"/>
      <c r="M1473" s="170"/>
    </row>
    <row r="1474" spans="1:13" ht="15.75">
      <c r="A1474" s="170"/>
      <c r="B1474" s="170"/>
      <c r="C1474" s="170"/>
      <c r="D1474" s="170"/>
      <c r="E1474" s="170"/>
      <c r="F1474" s="170"/>
      <c r="G1474" s="170"/>
      <c r="H1474" s="170"/>
      <c r="I1474" s="170"/>
      <c r="J1474" s="170"/>
      <c r="K1474" s="170"/>
      <c r="L1474" s="170"/>
      <c r="M1474" s="170"/>
    </row>
    <row r="1475" spans="1:13" ht="15.75">
      <c r="A1475" s="170"/>
      <c r="B1475" s="170"/>
      <c r="C1475" s="170"/>
      <c r="D1475" s="170"/>
      <c r="E1475" s="170"/>
      <c r="F1475" s="170"/>
      <c r="G1475" s="170"/>
      <c r="H1475" s="170"/>
      <c r="I1475" s="170"/>
      <c r="J1475" s="170"/>
      <c r="K1475" s="170"/>
      <c r="L1475" s="170"/>
      <c r="M1475" s="170"/>
    </row>
    <row r="1476" spans="1:13" ht="15.75">
      <c r="A1476" s="170"/>
      <c r="B1476" s="170"/>
      <c r="C1476" s="170"/>
      <c r="D1476" s="170"/>
      <c r="E1476" s="170"/>
      <c r="F1476" s="170"/>
      <c r="G1476" s="170"/>
      <c r="H1476" s="170"/>
      <c r="I1476" s="170"/>
      <c r="J1476" s="170"/>
      <c r="K1476" s="170"/>
      <c r="L1476" s="170"/>
      <c r="M1476" s="170"/>
    </row>
    <row r="1477" spans="1:13" ht="15.75">
      <c r="A1477" s="170"/>
      <c r="B1477" s="170"/>
      <c r="C1477" s="170"/>
      <c r="D1477" s="170"/>
      <c r="E1477" s="170"/>
      <c r="F1477" s="170"/>
      <c r="G1477" s="170"/>
      <c r="H1477" s="170"/>
      <c r="I1477" s="170"/>
      <c r="J1477" s="170"/>
      <c r="K1477" s="170"/>
      <c r="L1477" s="170"/>
      <c r="M1477" s="170"/>
    </row>
    <row r="1478" spans="1:13" ht="15.75">
      <c r="A1478" s="170"/>
      <c r="B1478" s="170"/>
      <c r="C1478" s="170"/>
      <c r="D1478" s="170"/>
      <c r="E1478" s="170"/>
      <c r="F1478" s="170"/>
      <c r="G1478" s="170"/>
      <c r="H1478" s="170"/>
      <c r="I1478" s="170"/>
      <c r="J1478" s="170"/>
      <c r="K1478" s="170"/>
      <c r="L1478" s="170"/>
      <c r="M1478" s="170"/>
    </row>
    <row r="1479" spans="1:13" ht="15.75">
      <c r="A1479" s="170"/>
      <c r="B1479" s="170"/>
      <c r="C1479" s="170"/>
      <c r="D1479" s="170"/>
      <c r="E1479" s="170"/>
      <c r="F1479" s="170"/>
      <c r="G1479" s="170"/>
      <c r="H1479" s="170"/>
      <c r="I1479" s="170"/>
      <c r="J1479" s="170"/>
      <c r="K1479" s="170"/>
      <c r="L1479" s="170"/>
      <c r="M1479" s="170"/>
    </row>
    <row r="1480" spans="1:13" ht="15.75">
      <c r="A1480" s="170"/>
      <c r="B1480" s="170"/>
      <c r="C1480" s="170"/>
      <c r="D1480" s="170"/>
      <c r="E1480" s="170"/>
      <c r="F1480" s="170"/>
      <c r="G1480" s="170"/>
      <c r="H1480" s="170"/>
      <c r="I1480" s="170"/>
      <c r="J1480" s="170"/>
      <c r="K1480" s="170"/>
      <c r="L1480" s="170"/>
      <c r="M1480" s="170"/>
    </row>
    <row r="1481" spans="1:13" ht="15.75">
      <c r="A1481" s="170"/>
      <c r="B1481" s="170"/>
      <c r="C1481" s="170"/>
      <c r="D1481" s="170"/>
      <c r="E1481" s="170"/>
      <c r="F1481" s="170"/>
      <c r="G1481" s="170"/>
      <c r="H1481" s="170"/>
      <c r="I1481" s="170"/>
      <c r="J1481" s="170"/>
      <c r="K1481" s="170"/>
      <c r="L1481" s="170"/>
      <c r="M1481" s="170"/>
    </row>
    <row r="1482" spans="1:13" ht="15.75">
      <c r="A1482" s="170"/>
      <c r="B1482" s="170"/>
      <c r="C1482" s="170"/>
      <c r="D1482" s="170"/>
      <c r="E1482" s="170"/>
      <c r="F1482" s="170"/>
      <c r="G1482" s="170"/>
      <c r="H1482" s="170"/>
      <c r="I1482" s="170"/>
      <c r="J1482" s="170"/>
      <c r="K1482" s="170"/>
      <c r="L1482" s="170"/>
      <c r="M1482" s="170"/>
    </row>
    <row r="1483" spans="1:13" ht="15.75">
      <c r="A1483" s="170"/>
      <c r="B1483" s="170"/>
      <c r="C1483" s="170"/>
      <c r="D1483" s="170"/>
      <c r="E1483" s="170"/>
      <c r="F1483" s="170"/>
      <c r="G1483" s="170"/>
      <c r="H1483" s="170"/>
      <c r="I1483" s="170"/>
      <c r="J1483" s="170"/>
      <c r="K1483" s="170"/>
      <c r="L1483" s="170"/>
      <c r="M1483" s="170"/>
    </row>
    <row r="1484" spans="1:13" ht="15.75">
      <c r="A1484" s="170"/>
      <c r="B1484" s="170"/>
      <c r="C1484" s="170"/>
      <c r="D1484" s="170"/>
      <c r="E1484" s="170"/>
      <c r="F1484" s="170"/>
      <c r="G1484" s="170"/>
      <c r="H1484" s="170"/>
      <c r="I1484" s="170"/>
      <c r="J1484" s="170"/>
      <c r="K1484" s="170"/>
      <c r="L1484" s="170"/>
      <c r="M1484" s="170"/>
    </row>
    <row r="1485" spans="1:13" ht="15.75">
      <c r="A1485" s="170"/>
      <c r="B1485" s="170"/>
      <c r="C1485" s="170"/>
      <c r="D1485" s="170"/>
      <c r="E1485" s="170"/>
      <c r="F1485" s="170"/>
      <c r="G1485" s="170"/>
      <c r="H1485" s="170"/>
      <c r="I1485" s="170"/>
      <c r="J1485" s="170"/>
      <c r="K1485" s="170"/>
      <c r="L1485" s="170"/>
      <c r="M1485" s="170"/>
    </row>
    <row r="1486" spans="1:13" ht="15.75">
      <c r="A1486" s="170"/>
      <c r="B1486" s="170"/>
      <c r="C1486" s="170"/>
      <c r="D1486" s="170"/>
      <c r="E1486" s="170"/>
      <c r="F1486" s="170"/>
      <c r="G1486" s="170"/>
      <c r="H1486" s="170"/>
      <c r="I1486" s="170"/>
      <c r="J1486" s="170"/>
      <c r="K1486" s="170"/>
      <c r="L1486" s="170"/>
      <c r="M1486" s="170"/>
    </row>
    <row r="1487" spans="1:13" ht="15.75">
      <c r="A1487" s="170"/>
      <c r="B1487" s="170"/>
      <c r="C1487" s="170"/>
      <c r="D1487" s="170"/>
      <c r="E1487" s="170"/>
      <c r="F1487" s="170"/>
      <c r="G1487" s="170"/>
      <c r="H1487" s="170"/>
      <c r="I1487" s="170"/>
      <c r="J1487" s="170"/>
      <c r="K1487" s="170"/>
      <c r="L1487" s="170"/>
      <c r="M1487" s="170"/>
    </row>
    <row r="1488" spans="1:13" ht="15.75">
      <c r="A1488" s="170"/>
      <c r="B1488" s="170"/>
      <c r="C1488" s="170"/>
      <c r="D1488" s="170"/>
      <c r="E1488" s="170"/>
      <c r="F1488" s="170"/>
      <c r="G1488" s="170"/>
      <c r="H1488" s="170"/>
      <c r="I1488" s="170"/>
      <c r="J1488" s="170"/>
      <c r="K1488" s="170"/>
      <c r="L1488" s="170"/>
      <c r="M1488" s="170"/>
    </row>
    <row r="1489" spans="1:13" ht="15.75">
      <c r="A1489" s="170"/>
      <c r="B1489" s="170"/>
      <c r="C1489" s="170"/>
      <c r="D1489" s="170"/>
      <c r="E1489" s="170"/>
      <c r="F1489" s="170"/>
      <c r="G1489" s="170"/>
      <c r="H1489" s="170"/>
      <c r="I1489" s="170"/>
      <c r="J1489" s="170"/>
      <c r="K1489" s="170"/>
      <c r="L1489" s="170"/>
      <c r="M1489" s="170"/>
    </row>
    <row r="1490" spans="1:13" ht="15.75">
      <c r="A1490" s="170"/>
      <c r="B1490" s="170"/>
      <c r="C1490" s="170"/>
      <c r="D1490" s="170"/>
      <c r="E1490" s="170"/>
      <c r="F1490" s="170"/>
      <c r="G1490" s="170"/>
      <c r="H1490" s="170"/>
      <c r="I1490" s="170"/>
      <c r="J1490" s="170"/>
      <c r="K1490" s="170"/>
      <c r="L1490" s="170"/>
      <c r="M1490" s="170"/>
    </row>
    <row r="1491" spans="1:13" ht="15.75">
      <c r="A1491" s="170"/>
      <c r="B1491" s="170"/>
      <c r="C1491" s="170"/>
      <c r="D1491" s="170"/>
      <c r="E1491" s="170"/>
      <c r="F1491" s="170"/>
      <c r="G1491" s="170"/>
      <c r="H1491" s="170"/>
      <c r="I1491" s="170"/>
      <c r="J1491" s="170"/>
      <c r="K1491" s="170"/>
      <c r="L1491" s="170"/>
      <c r="M1491" s="170"/>
    </row>
    <row r="1492" spans="1:13" ht="15.75">
      <c r="A1492" s="170"/>
      <c r="B1492" s="170"/>
      <c r="C1492" s="170"/>
      <c r="D1492" s="170"/>
      <c r="E1492" s="170"/>
      <c r="F1492" s="170"/>
      <c r="G1492" s="170"/>
      <c r="H1492" s="170"/>
      <c r="I1492" s="170"/>
      <c r="J1492" s="170"/>
      <c r="K1492" s="170"/>
      <c r="L1492" s="170"/>
      <c r="M1492" s="170"/>
    </row>
    <row r="1493" spans="1:13" ht="15.75">
      <c r="A1493" s="170"/>
      <c r="B1493" s="170"/>
      <c r="C1493" s="170"/>
      <c r="D1493" s="170"/>
      <c r="E1493" s="170"/>
      <c r="F1493" s="170"/>
      <c r="G1493" s="170"/>
      <c r="H1493" s="170"/>
      <c r="I1493" s="170"/>
      <c r="J1493" s="170"/>
      <c r="K1493" s="170"/>
      <c r="L1493" s="170"/>
      <c r="M1493" s="170"/>
    </row>
    <row r="1494" spans="1:13" ht="15.75">
      <c r="A1494" s="170"/>
      <c r="B1494" s="170"/>
      <c r="C1494" s="170"/>
      <c r="D1494" s="170"/>
      <c r="E1494" s="170"/>
      <c r="F1494" s="170"/>
      <c r="G1494" s="170"/>
      <c r="H1494" s="170"/>
      <c r="I1494" s="170"/>
      <c r="J1494" s="170"/>
      <c r="K1494" s="170"/>
      <c r="L1494" s="170"/>
      <c r="M1494" s="170"/>
    </row>
    <row r="1495" spans="1:13" ht="15.75">
      <c r="A1495" s="170"/>
      <c r="B1495" s="170"/>
      <c r="C1495" s="170"/>
      <c r="D1495" s="170"/>
      <c r="E1495" s="170"/>
      <c r="F1495" s="170"/>
      <c r="G1495" s="170"/>
      <c r="H1495" s="170"/>
      <c r="I1495" s="170"/>
      <c r="J1495" s="170"/>
      <c r="K1495" s="170"/>
      <c r="L1495" s="170"/>
      <c r="M1495" s="170"/>
    </row>
    <row r="1496" spans="1:13" ht="15.75">
      <c r="A1496" s="170"/>
      <c r="B1496" s="170"/>
      <c r="C1496" s="170"/>
      <c r="D1496" s="170"/>
      <c r="E1496" s="170"/>
      <c r="F1496" s="170"/>
      <c r="G1496" s="170"/>
      <c r="H1496" s="170"/>
      <c r="I1496" s="170"/>
      <c r="J1496" s="170"/>
      <c r="K1496" s="170"/>
      <c r="L1496" s="170"/>
      <c r="M1496" s="170"/>
    </row>
    <row r="1497" spans="1:13" ht="15.75">
      <c r="A1497" s="170"/>
      <c r="B1497" s="170"/>
      <c r="C1497" s="170"/>
      <c r="D1497" s="170"/>
      <c r="E1497" s="170"/>
      <c r="F1497" s="170"/>
      <c r="G1497" s="170"/>
      <c r="H1497" s="170"/>
      <c r="I1497" s="170"/>
      <c r="J1497" s="170"/>
      <c r="K1497" s="170"/>
      <c r="L1497" s="170"/>
      <c r="M1497" s="170"/>
    </row>
    <row r="1498" spans="1:13" ht="15.75">
      <c r="A1498" s="170"/>
      <c r="B1498" s="170"/>
      <c r="C1498" s="170"/>
      <c r="D1498" s="170"/>
      <c r="E1498" s="170"/>
      <c r="F1498" s="170"/>
      <c r="G1498" s="170"/>
      <c r="H1498" s="170"/>
      <c r="I1498" s="170"/>
      <c r="J1498" s="170"/>
      <c r="K1498" s="170"/>
      <c r="L1498" s="170"/>
      <c r="M1498" s="170"/>
    </row>
    <row r="1499" spans="1:13" ht="15.75">
      <c r="A1499" s="170"/>
      <c r="B1499" s="170"/>
      <c r="C1499" s="170"/>
      <c r="D1499" s="170"/>
      <c r="E1499" s="170"/>
      <c r="F1499" s="170"/>
      <c r="G1499" s="170"/>
      <c r="H1499" s="170"/>
      <c r="I1499" s="170"/>
      <c r="J1499" s="170"/>
      <c r="K1499" s="170"/>
      <c r="L1499" s="170"/>
      <c r="M1499" s="170"/>
    </row>
    <row r="1500" spans="1:13" ht="15.75">
      <c r="A1500" s="170"/>
      <c r="B1500" s="170"/>
      <c r="C1500" s="170"/>
      <c r="D1500" s="170"/>
      <c r="E1500" s="170"/>
      <c r="F1500" s="170"/>
      <c r="G1500" s="170"/>
      <c r="H1500" s="170"/>
      <c r="I1500" s="170"/>
      <c r="J1500" s="170"/>
      <c r="K1500" s="170"/>
      <c r="L1500" s="170"/>
      <c r="M1500" s="170"/>
    </row>
    <row r="1501" spans="1:13" ht="15.75">
      <c r="A1501" s="170"/>
      <c r="B1501" s="170"/>
      <c r="C1501" s="170"/>
      <c r="D1501" s="170"/>
      <c r="E1501" s="170"/>
      <c r="F1501" s="170"/>
      <c r="G1501" s="170"/>
      <c r="H1501" s="170"/>
      <c r="I1501" s="170"/>
      <c r="J1501" s="170"/>
      <c r="K1501" s="170"/>
      <c r="L1501" s="170"/>
      <c r="M1501" s="170"/>
    </row>
    <row r="1502" spans="1:13" ht="15.75">
      <c r="A1502" s="170"/>
      <c r="B1502" s="170"/>
      <c r="C1502" s="170"/>
      <c r="D1502" s="170"/>
      <c r="E1502" s="170"/>
      <c r="F1502" s="170"/>
      <c r="G1502" s="170"/>
      <c r="H1502" s="170"/>
      <c r="I1502" s="170"/>
      <c r="J1502" s="170"/>
      <c r="K1502" s="170"/>
      <c r="L1502" s="170"/>
      <c r="M1502" s="170"/>
    </row>
    <row r="1503" spans="1:13" ht="15.75">
      <c r="A1503" s="170"/>
      <c r="B1503" s="170"/>
      <c r="C1503" s="170"/>
      <c r="D1503" s="170"/>
      <c r="E1503" s="170"/>
      <c r="F1503" s="170"/>
      <c r="G1503" s="170"/>
      <c r="H1503" s="170"/>
      <c r="I1503" s="170"/>
      <c r="J1503" s="170"/>
      <c r="K1503" s="170"/>
      <c r="L1503" s="170"/>
      <c r="M1503" s="170"/>
    </row>
    <row r="1504" spans="1:13" ht="15.75">
      <c r="A1504" s="170"/>
      <c r="B1504" s="170"/>
      <c r="C1504" s="170"/>
      <c r="D1504" s="170"/>
      <c r="E1504" s="170"/>
      <c r="F1504" s="170"/>
      <c r="G1504" s="170"/>
      <c r="H1504" s="170"/>
      <c r="I1504" s="170"/>
      <c r="J1504" s="170"/>
      <c r="K1504" s="170"/>
      <c r="L1504" s="170"/>
      <c r="M1504" s="170"/>
    </row>
    <row r="1505" spans="1:13" ht="15.75">
      <c r="A1505" s="170"/>
      <c r="B1505" s="170"/>
      <c r="C1505" s="170"/>
      <c r="D1505" s="170"/>
      <c r="E1505" s="170"/>
      <c r="F1505" s="170"/>
      <c r="G1505" s="170"/>
      <c r="H1505" s="170"/>
      <c r="I1505" s="170"/>
      <c r="J1505" s="170"/>
      <c r="K1505" s="170"/>
      <c r="L1505" s="170"/>
      <c r="M1505" s="170"/>
    </row>
    <row r="1506" spans="1:13" ht="15.75">
      <c r="A1506" s="170"/>
      <c r="B1506" s="170"/>
      <c r="C1506" s="170"/>
      <c r="D1506" s="170"/>
      <c r="E1506" s="170"/>
      <c r="F1506" s="170"/>
      <c r="G1506" s="170"/>
      <c r="H1506" s="170"/>
      <c r="I1506" s="170"/>
      <c r="J1506" s="170"/>
      <c r="K1506" s="170"/>
      <c r="L1506" s="170"/>
      <c r="M1506" s="170"/>
    </row>
    <row r="1507" spans="1:13" ht="15.75">
      <c r="A1507" s="170"/>
      <c r="B1507" s="170"/>
      <c r="C1507" s="170"/>
      <c r="D1507" s="170"/>
      <c r="E1507" s="170"/>
      <c r="F1507" s="170"/>
      <c r="G1507" s="170"/>
      <c r="H1507" s="170"/>
      <c r="I1507" s="170"/>
      <c r="J1507" s="170"/>
      <c r="K1507" s="170"/>
      <c r="L1507" s="170"/>
      <c r="M1507" s="170"/>
    </row>
    <row r="1508" spans="1:13" ht="15.75">
      <c r="A1508" s="170"/>
      <c r="B1508" s="170"/>
      <c r="C1508" s="170"/>
      <c r="D1508" s="170"/>
      <c r="E1508" s="170"/>
      <c r="F1508" s="170"/>
      <c r="G1508" s="170"/>
      <c r="H1508" s="170"/>
      <c r="I1508" s="170"/>
      <c r="J1508" s="170"/>
      <c r="K1508" s="170"/>
      <c r="L1508" s="170"/>
      <c r="M1508" s="170"/>
    </row>
    <row r="1509" spans="1:13" ht="15.75">
      <c r="A1509" s="170"/>
      <c r="B1509" s="170"/>
      <c r="C1509" s="170"/>
      <c r="D1509" s="170"/>
      <c r="E1509" s="170"/>
      <c r="F1509" s="170"/>
      <c r="G1509" s="170"/>
      <c r="H1509" s="170"/>
      <c r="I1509" s="170"/>
      <c r="J1509" s="170"/>
      <c r="K1509" s="170"/>
      <c r="L1509" s="170"/>
      <c r="M1509" s="170"/>
    </row>
    <row r="1510" spans="1:13" ht="15.75">
      <c r="A1510" s="170"/>
      <c r="B1510" s="170"/>
      <c r="C1510" s="170"/>
      <c r="D1510" s="170"/>
      <c r="E1510" s="170"/>
      <c r="F1510" s="170"/>
      <c r="G1510" s="170"/>
      <c r="H1510" s="170"/>
      <c r="I1510" s="170"/>
      <c r="J1510" s="170"/>
      <c r="K1510" s="170"/>
      <c r="L1510" s="170"/>
      <c r="M1510" s="170"/>
    </row>
    <row r="1511" spans="1:13" ht="15.75">
      <c r="A1511" s="170"/>
      <c r="B1511" s="170"/>
      <c r="C1511" s="170"/>
      <c r="D1511" s="170"/>
      <c r="E1511" s="170"/>
      <c r="F1511" s="170"/>
      <c r="G1511" s="170"/>
      <c r="H1511" s="170"/>
      <c r="I1511" s="170"/>
      <c r="J1511" s="170"/>
      <c r="K1511" s="170"/>
      <c r="L1511" s="170"/>
      <c r="M1511" s="170"/>
    </row>
    <row r="1512" spans="1:13" ht="15.75">
      <c r="A1512" s="170"/>
      <c r="B1512" s="170"/>
      <c r="C1512" s="170"/>
      <c r="D1512" s="170"/>
      <c r="E1512" s="170"/>
      <c r="F1512" s="170"/>
      <c r="G1512" s="170"/>
      <c r="H1512" s="170"/>
      <c r="I1512" s="170"/>
      <c r="J1512" s="170"/>
      <c r="K1512" s="170"/>
      <c r="L1512" s="170"/>
      <c r="M1512" s="170"/>
    </row>
    <row r="1513" spans="1:13" ht="15.75">
      <c r="A1513" s="170"/>
      <c r="B1513" s="170"/>
      <c r="C1513" s="170"/>
      <c r="D1513" s="170"/>
      <c r="E1513" s="170"/>
      <c r="F1513" s="170"/>
      <c r="G1513" s="170"/>
      <c r="H1513" s="170"/>
      <c r="I1513" s="170"/>
      <c r="J1513" s="170"/>
      <c r="K1513" s="170"/>
      <c r="L1513" s="170"/>
      <c r="M1513" s="170"/>
    </row>
    <row r="1514" spans="1:13" ht="15.75">
      <c r="A1514" s="170"/>
      <c r="B1514" s="170"/>
      <c r="C1514" s="170"/>
      <c r="D1514" s="170"/>
      <c r="E1514" s="170"/>
      <c r="F1514" s="170"/>
      <c r="G1514" s="170"/>
      <c r="H1514" s="170"/>
      <c r="I1514" s="170"/>
      <c r="J1514" s="170"/>
      <c r="K1514" s="170"/>
      <c r="L1514" s="170"/>
      <c r="M1514" s="170"/>
    </row>
    <row r="1515" spans="1:13" ht="15.75">
      <c r="A1515" s="170"/>
      <c r="B1515" s="170"/>
      <c r="C1515" s="170"/>
      <c r="D1515" s="170"/>
      <c r="E1515" s="170"/>
      <c r="F1515" s="170"/>
      <c r="G1515" s="170"/>
      <c r="H1515" s="170"/>
      <c r="I1515" s="170"/>
      <c r="J1515" s="170"/>
      <c r="K1515" s="170"/>
      <c r="L1515" s="170"/>
      <c r="M1515" s="170"/>
    </row>
    <row r="1516" spans="1:13" ht="15.75">
      <c r="A1516" s="170"/>
      <c r="B1516" s="170"/>
      <c r="C1516" s="170"/>
      <c r="D1516" s="170"/>
      <c r="E1516" s="170"/>
      <c r="F1516" s="170"/>
      <c r="G1516" s="170"/>
      <c r="H1516" s="170"/>
      <c r="I1516" s="170"/>
      <c r="J1516" s="170"/>
      <c r="K1516" s="170"/>
      <c r="L1516" s="170"/>
      <c r="M1516" s="170"/>
    </row>
    <row r="1517" spans="1:13" ht="15.75">
      <c r="A1517" s="170"/>
      <c r="B1517" s="170"/>
      <c r="C1517" s="170"/>
      <c r="D1517" s="170"/>
      <c r="E1517" s="170"/>
      <c r="F1517" s="170"/>
      <c r="G1517" s="170"/>
      <c r="H1517" s="170"/>
      <c r="I1517" s="170"/>
      <c r="J1517" s="170"/>
      <c r="K1517" s="170"/>
      <c r="L1517" s="170"/>
      <c r="M1517" s="170"/>
    </row>
    <row r="1518" spans="1:13" ht="15.75">
      <c r="A1518" s="170"/>
      <c r="B1518" s="170"/>
      <c r="C1518" s="170"/>
      <c r="D1518" s="170"/>
      <c r="E1518" s="170"/>
      <c r="F1518" s="170"/>
      <c r="G1518" s="170"/>
      <c r="H1518" s="170"/>
      <c r="I1518" s="170"/>
      <c r="J1518" s="170"/>
      <c r="K1518" s="170"/>
      <c r="L1518" s="170"/>
      <c r="M1518" s="170"/>
    </row>
    <row r="1519" spans="1:13" ht="15.75">
      <c r="A1519" s="170"/>
      <c r="B1519" s="170"/>
      <c r="C1519" s="170"/>
      <c r="D1519" s="170"/>
      <c r="E1519" s="170"/>
      <c r="F1519" s="170"/>
      <c r="G1519" s="170"/>
      <c r="H1519" s="170"/>
      <c r="I1519" s="170"/>
      <c r="J1519" s="170"/>
      <c r="K1519" s="170"/>
      <c r="L1519" s="170"/>
      <c r="M1519" s="170"/>
    </row>
    <row r="1520" spans="1:13" ht="15.75">
      <c r="A1520" s="170"/>
      <c r="B1520" s="170"/>
      <c r="C1520" s="170"/>
      <c r="D1520" s="170"/>
      <c r="E1520" s="170"/>
      <c r="F1520" s="170"/>
      <c r="G1520" s="170"/>
      <c r="H1520" s="170"/>
      <c r="I1520" s="170"/>
      <c r="J1520" s="170"/>
      <c r="K1520" s="170"/>
      <c r="L1520" s="170"/>
      <c r="M1520" s="170"/>
    </row>
    <row r="1521" spans="1:13" ht="15.75">
      <c r="A1521" s="170"/>
      <c r="B1521" s="170"/>
      <c r="C1521" s="170"/>
      <c r="D1521" s="170"/>
      <c r="E1521" s="170"/>
      <c r="F1521" s="170"/>
      <c r="G1521" s="170"/>
      <c r="H1521" s="170"/>
      <c r="I1521" s="170"/>
      <c r="J1521" s="170"/>
      <c r="K1521" s="170"/>
      <c r="L1521" s="170"/>
      <c r="M1521" s="170"/>
    </row>
    <row r="1522" spans="1:13" ht="15.75">
      <c r="A1522" s="170"/>
      <c r="B1522" s="170"/>
      <c r="C1522" s="170"/>
      <c r="D1522" s="170"/>
      <c r="E1522" s="170"/>
      <c r="F1522" s="170"/>
      <c r="G1522" s="170"/>
      <c r="H1522" s="170"/>
      <c r="I1522" s="170"/>
      <c r="J1522" s="170"/>
      <c r="K1522" s="170"/>
      <c r="L1522" s="170"/>
      <c r="M1522" s="170"/>
    </row>
    <row r="1523" spans="1:13" ht="15.75">
      <c r="A1523" s="170"/>
      <c r="B1523" s="170"/>
      <c r="C1523" s="170"/>
      <c r="D1523" s="170"/>
      <c r="E1523" s="170"/>
      <c r="F1523" s="170"/>
      <c r="G1523" s="170"/>
      <c r="H1523" s="170"/>
      <c r="I1523" s="170"/>
      <c r="J1523" s="170"/>
      <c r="K1523" s="170"/>
      <c r="L1523" s="170"/>
      <c r="M1523" s="170"/>
    </row>
    <row r="1524" spans="1:13" ht="15.75">
      <c r="A1524" s="170"/>
      <c r="B1524" s="170"/>
      <c r="C1524" s="170"/>
      <c r="D1524" s="170"/>
      <c r="E1524" s="170"/>
      <c r="F1524" s="170"/>
      <c r="G1524" s="170"/>
      <c r="H1524" s="170"/>
      <c r="I1524" s="170"/>
      <c r="J1524" s="170"/>
      <c r="K1524" s="170"/>
      <c r="L1524" s="170"/>
      <c r="M1524" s="170"/>
    </row>
    <row r="1525" spans="1:13" ht="15.75">
      <c r="A1525" s="170"/>
      <c r="B1525" s="170"/>
      <c r="C1525" s="170"/>
      <c r="D1525" s="170"/>
      <c r="E1525" s="170"/>
      <c r="F1525" s="170"/>
      <c r="G1525" s="170"/>
      <c r="H1525" s="170"/>
      <c r="I1525" s="170"/>
      <c r="J1525" s="170"/>
      <c r="K1525" s="170"/>
      <c r="L1525" s="170"/>
      <c r="M1525" s="170"/>
    </row>
    <row r="1526" spans="1:13" ht="15.75">
      <c r="A1526" s="170"/>
      <c r="B1526" s="170"/>
      <c r="C1526" s="170"/>
      <c r="D1526" s="170"/>
      <c r="E1526" s="170"/>
      <c r="F1526" s="170"/>
      <c r="G1526" s="170"/>
      <c r="H1526" s="170"/>
      <c r="I1526" s="170"/>
      <c r="J1526" s="170"/>
      <c r="K1526" s="170"/>
      <c r="L1526" s="170"/>
      <c r="M1526" s="170"/>
    </row>
    <row r="1527" spans="1:13" ht="15.75">
      <c r="A1527" s="170"/>
      <c r="B1527" s="170"/>
      <c r="C1527" s="170"/>
      <c r="D1527" s="170"/>
      <c r="E1527" s="170"/>
      <c r="F1527" s="170"/>
      <c r="G1527" s="170"/>
      <c r="H1527" s="170"/>
      <c r="I1527" s="170"/>
      <c r="J1527" s="170"/>
      <c r="K1527" s="170"/>
      <c r="L1527" s="170"/>
      <c r="M1527" s="170"/>
    </row>
    <row r="1528" spans="1:13" ht="15.75">
      <c r="A1528" s="170"/>
      <c r="B1528" s="170"/>
      <c r="C1528" s="170"/>
      <c r="D1528" s="170"/>
      <c r="E1528" s="170"/>
      <c r="F1528" s="170"/>
      <c r="G1528" s="170"/>
      <c r="H1528" s="170"/>
      <c r="I1528" s="170"/>
      <c r="J1528" s="170"/>
      <c r="K1528" s="170"/>
      <c r="L1528" s="170"/>
      <c r="M1528" s="170"/>
    </row>
    <row r="1529" spans="1:13" ht="15.75">
      <c r="A1529" s="170"/>
      <c r="B1529" s="170"/>
      <c r="C1529" s="170"/>
      <c r="D1529" s="170"/>
      <c r="E1529" s="170"/>
      <c r="F1529" s="170"/>
      <c r="G1529" s="170"/>
      <c r="H1529" s="170"/>
      <c r="I1529" s="170"/>
      <c r="J1529" s="170"/>
      <c r="K1529" s="170"/>
      <c r="L1529" s="170"/>
      <c r="M1529" s="170"/>
    </row>
    <row r="1530" spans="1:13" ht="15.75">
      <c r="A1530" s="170"/>
      <c r="B1530" s="170"/>
      <c r="C1530" s="170"/>
      <c r="D1530" s="170"/>
      <c r="E1530" s="170"/>
      <c r="F1530" s="170"/>
      <c r="G1530" s="170"/>
      <c r="H1530" s="170"/>
      <c r="I1530" s="170"/>
      <c r="J1530" s="170"/>
      <c r="K1530" s="170"/>
      <c r="L1530" s="170"/>
      <c r="M1530" s="170"/>
    </row>
    <row r="1531" spans="1:13" ht="15.75">
      <c r="A1531" s="170"/>
      <c r="B1531" s="170"/>
      <c r="C1531" s="170"/>
      <c r="D1531" s="170"/>
      <c r="E1531" s="170"/>
      <c r="F1531" s="170"/>
      <c r="G1531" s="170"/>
      <c r="H1531" s="170"/>
      <c r="I1531" s="170"/>
      <c r="J1531" s="170"/>
      <c r="K1531" s="170"/>
      <c r="L1531" s="170"/>
      <c r="M1531" s="170"/>
    </row>
    <row r="1532" spans="1:13" ht="15.75">
      <c r="A1532" s="170"/>
      <c r="B1532" s="170"/>
      <c r="C1532" s="170"/>
      <c r="D1532" s="170"/>
      <c r="E1532" s="170"/>
      <c r="F1532" s="170"/>
      <c r="G1532" s="170"/>
      <c r="H1532" s="170"/>
      <c r="I1532" s="170"/>
      <c r="J1532" s="170"/>
      <c r="K1532" s="170"/>
      <c r="L1532" s="170"/>
      <c r="M1532" s="170"/>
    </row>
    <row r="1533" spans="1:13" ht="15.75">
      <c r="A1533" s="170"/>
      <c r="B1533" s="170"/>
      <c r="C1533" s="170"/>
      <c r="D1533" s="170"/>
      <c r="E1533" s="170"/>
      <c r="F1533" s="170"/>
      <c r="G1533" s="170"/>
      <c r="H1533" s="170"/>
      <c r="I1533" s="170"/>
      <c r="J1533" s="170"/>
      <c r="K1533" s="170"/>
      <c r="L1533" s="170"/>
      <c r="M1533" s="170"/>
    </row>
    <row r="1534" spans="1:13" ht="15.75">
      <c r="A1534" s="170"/>
      <c r="B1534" s="170"/>
      <c r="C1534" s="170"/>
      <c r="D1534" s="170"/>
      <c r="E1534" s="170"/>
      <c r="F1534" s="170"/>
      <c r="G1534" s="170"/>
      <c r="H1534" s="170"/>
      <c r="I1534" s="170"/>
      <c r="J1534" s="170"/>
      <c r="K1534" s="170"/>
      <c r="L1534" s="170"/>
      <c r="M1534" s="170"/>
    </row>
    <row r="1535" spans="1:13" ht="15.75">
      <c r="A1535" s="170"/>
      <c r="B1535" s="170"/>
      <c r="C1535" s="170"/>
      <c r="D1535" s="170"/>
      <c r="E1535" s="170"/>
      <c r="F1535" s="170"/>
      <c r="G1535" s="170"/>
      <c r="H1535" s="170"/>
      <c r="I1535" s="170"/>
      <c r="J1535" s="170"/>
      <c r="K1535" s="170"/>
      <c r="L1535" s="170"/>
      <c r="M1535" s="170"/>
    </row>
    <row r="1536" spans="1:13" ht="15.75">
      <c r="A1536" s="170"/>
      <c r="B1536" s="170"/>
      <c r="C1536" s="170"/>
      <c r="D1536" s="170"/>
      <c r="E1536" s="170"/>
      <c r="F1536" s="170"/>
      <c r="G1536" s="170"/>
      <c r="H1536" s="170"/>
      <c r="I1536" s="170"/>
      <c r="J1536" s="170"/>
      <c r="K1536" s="170"/>
      <c r="L1536" s="170"/>
      <c r="M1536" s="170"/>
    </row>
    <row r="1537" spans="1:13" ht="15.75">
      <c r="A1537" s="170"/>
      <c r="B1537" s="170"/>
      <c r="C1537" s="170"/>
      <c r="D1537" s="170"/>
      <c r="E1537" s="170"/>
      <c r="F1537" s="170"/>
      <c r="G1537" s="170"/>
      <c r="H1537" s="170"/>
      <c r="I1537" s="170"/>
      <c r="J1537" s="170"/>
      <c r="K1537" s="170"/>
      <c r="L1537" s="170"/>
      <c r="M1537" s="170"/>
    </row>
    <row r="1538" spans="1:13" ht="15.75">
      <c r="A1538" s="170"/>
      <c r="B1538" s="170"/>
      <c r="C1538" s="170"/>
      <c r="D1538" s="170"/>
      <c r="E1538" s="170"/>
      <c r="F1538" s="170"/>
      <c r="G1538" s="170"/>
      <c r="H1538" s="170"/>
      <c r="I1538" s="170"/>
      <c r="J1538" s="170"/>
      <c r="K1538" s="170"/>
      <c r="L1538" s="170"/>
      <c r="M1538" s="170"/>
    </row>
    <row r="1539" spans="1:13" ht="15.75">
      <c r="A1539" s="170"/>
      <c r="B1539" s="170"/>
      <c r="C1539" s="170"/>
      <c r="D1539" s="170"/>
      <c r="E1539" s="170"/>
      <c r="F1539" s="170"/>
      <c r="G1539" s="170"/>
      <c r="H1539" s="170"/>
      <c r="I1539" s="170"/>
      <c r="J1539" s="170"/>
      <c r="K1539" s="170"/>
      <c r="L1539" s="170"/>
      <c r="M1539" s="170"/>
    </row>
    <row r="1540" spans="1:13" ht="15.75">
      <c r="A1540" s="170"/>
      <c r="B1540" s="170"/>
      <c r="C1540" s="170"/>
      <c r="D1540" s="170"/>
      <c r="E1540" s="170"/>
      <c r="F1540" s="170"/>
      <c r="G1540" s="170"/>
      <c r="H1540" s="170"/>
      <c r="I1540" s="170"/>
      <c r="J1540" s="170"/>
      <c r="K1540" s="170"/>
      <c r="L1540" s="170"/>
      <c r="M1540" s="170"/>
    </row>
    <row r="1541" spans="1:13" ht="15.75">
      <c r="A1541" s="170"/>
      <c r="B1541" s="170"/>
      <c r="C1541" s="170"/>
      <c r="D1541" s="170"/>
      <c r="E1541" s="170"/>
      <c r="F1541" s="170"/>
      <c r="G1541" s="170"/>
      <c r="H1541" s="170"/>
      <c r="I1541" s="170"/>
      <c r="J1541" s="170"/>
      <c r="K1541" s="170"/>
      <c r="L1541" s="170"/>
      <c r="M1541" s="170"/>
    </row>
    <row r="1542" spans="1:13" ht="15.75">
      <c r="A1542" s="170"/>
      <c r="B1542" s="170"/>
      <c r="C1542" s="170"/>
      <c r="D1542" s="170"/>
      <c r="E1542" s="170"/>
      <c r="F1542" s="170"/>
      <c r="G1542" s="170"/>
      <c r="H1542" s="170"/>
      <c r="I1542" s="170"/>
      <c r="J1542" s="170"/>
      <c r="K1542" s="170"/>
      <c r="L1542" s="170"/>
      <c r="M1542" s="170"/>
    </row>
    <row r="1543" spans="1:13" ht="15.75">
      <c r="A1543" s="170"/>
      <c r="B1543" s="170"/>
      <c r="C1543" s="170"/>
      <c r="D1543" s="170"/>
      <c r="E1543" s="170"/>
      <c r="F1543" s="170"/>
      <c r="G1543" s="170"/>
      <c r="H1543" s="170"/>
      <c r="I1543" s="170"/>
      <c r="J1543" s="170"/>
      <c r="K1543" s="170"/>
      <c r="L1543" s="170"/>
      <c r="M1543" s="170"/>
    </row>
    <row r="1544" spans="1:13" ht="15.75">
      <c r="A1544" s="170"/>
      <c r="B1544" s="170"/>
      <c r="C1544" s="170"/>
      <c r="D1544" s="170"/>
      <c r="E1544" s="170"/>
      <c r="F1544" s="170"/>
      <c r="G1544" s="170"/>
      <c r="H1544" s="170"/>
      <c r="I1544" s="170"/>
      <c r="J1544" s="170"/>
      <c r="K1544" s="170"/>
      <c r="L1544" s="170"/>
      <c r="M1544" s="170"/>
    </row>
    <row r="1545" spans="1:13" ht="15.75">
      <c r="A1545" s="170"/>
      <c r="B1545" s="170"/>
      <c r="C1545" s="170"/>
      <c r="D1545" s="170"/>
      <c r="E1545" s="170"/>
      <c r="F1545" s="170"/>
      <c r="G1545" s="170"/>
      <c r="H1545" s="170"/>
      <c r="I1545" s="170"/>
      <c r="J1545" s="170"/>
      <c r="K1545" s="170"/>
      <c r="L1545" s="170"/>
      <c r="M1545" s="170"/>
    </row>
    <row r="1546" spans="1:13" ht="15.75">
      <c r="A1546" s="170"/>
      <c r="B1546" s="170"/>
      <c r="C1546" s="170"/>
      <c r="D1546" s="170"/>
      <c r="E1546" s="170"/>
      <c r="F1546" s="170"/>
      <c r="G1546" s="170"/>
      <c r="H1546" s="170"/>
      <c r="I1546" s="170"/>
      <c r="J1546" s="170"/>
      <c r="K1546" s="170"/>
      <c r="L1546" s="170"/>
      <c r="M1546" s="170"/>
    </row>
    <row r="1547" spans="1:13" ht="15.75">
      <c r="A1547" s="170"/>
      <c r="B1547" s="170"/>
      <c r="C1547" s="170"/>
      <c r="D1547" s="170"/>
      <c r="E1547" s="170"/>
      <c r="F1547" s="170"/>
      <c r="G1547" s="170"/>
      <c r="H1547" s="170"/>
      <c r="I1547" s="170"/>
      <c r="J1547" s="170"/>
      <c r="K1547" s="170"/>
      <c r="L1547" s="170"/>
      <c r="M1547" s="170"/>
    </row>
    <row r="1548" spans="1:13" ht="15.75">
      <c r="A1548" s="170"/>
      <c r="B1548" s="170"/>
      <c r="C1548" s="170"/>
      <c r="D1548" s="170"/>
      <c r="E1548" s="170"/>
      <c r="F1548" s="170"/>
      <c r="G1548" s="170"/>
      <c r="H1548" s="170"/>
      <c r="I1548" s="170"/>
      <c r="J1548" s="170"/>
      <c r="K1548" s="170"/>
      <c r="L1548" s="170"/>
      <c r="M1548" s="170"/>
    </row>
    <row r="1549" spans="1:13" ht="15.75">
      <c r="A1549" s="170"/>
      <c r="B1549" s="170"/>
      <c r="C1549" s="170"/>
      <c r="D1549" s="170"/>
      <c r="E1549" s="170"/>
      <c r="F1549" s="170"/>
      <c r="G1549" s="170"/>
      <c r="H1549" s="170"/>
      <c r="I1549" s="170"/>
      <c r="J1549" s="170"/>
      <c r="K1549" s="170"/>
      <c r="L1549" s="170"/>
      <c r="M1549" s="170"/>
    </row>
    <row r="1550" spans="1:13" ht="15.75">
      <c r="A1550" s="170"/>
      <c r="B1550" s="170"/>
      <c r="C1550" s="170"/>
      <c r="D1550" s="170"/>
      <c r="E1550" s="170"/>
      <c r="F1550" s="170"/>
      <c r="G1550" s="170"/>
      <c r="H1550" s="170"/>
      <c r="I1550" s="170"/>
      <c r="J1550" s="170"/>
      <c r="K1550" s="170"/>
      <c r="L1550" s="170"/>
      <c r="M1550" s="170"/>
    </row>
    <row r="1551" spans="1:13" ht="15.75">
      <c r="A1551" s="170"/>
      <c r="B1551" s="170"/>
      <c r="C1551" s="170"/>
      <c r="D1551" s="170"/>
      <c r="E1551" s="170"/>
      <c r="F1551" s="170"/>
      <c r="G1551" s="170"/>
      <c r="H1551" s="170"/>
      <c r="I1551" s="170"/>
      <c r="J1551" s="170"/>
      <c r="K1551" s="170"/>
      <c r="L1551" s="170"/>
      <c r="M1551" s="170"/>
    </row>
    <row r="1552" spans="1:13" ht="15.75">
      <c r="A1552" s="170"/>
      <c r="B1552" s="170"/>
      <c r="C1552" s="170"/>
      <c r="D1552" s="170"/>
      <c r="E1552" s="170"/>
      <c r="F1552" s="170"/>
      <c r="G1552" s="170"/>
      <c r="H1552" s="170"/>
      <c r="I1552" s="170"/>
      <c r="J1552" s="170"/>
      <c r="K1552" s="170"/>
      <c r="L1552" s="170"/>
      <c r="M1552" s="170"/>
    </row>
    <row r="1553" spans="1:13" ht="15.75">
      <c r="A1553" s="170"/>
      <c r="B1553" s="170"/>
      <c r="C1553" s="170"/>
      <c r="D1553" s="170"/>
      <c r="E1553" s="170"/>
      <c r="F1553" s="170"/>
      <c r="G1553" s="170"/>
      <c r="H1553" s="170"/>
      <c r="I1553" s="170"/>
      <c r="J1553" s="170"/>
      <c r="K1553" s="170"/>
      <c r="L1553" s="170"/>
      <c r="M1553" s="170"/>
    </row>
    <row r="1554" spans="1:13" ht="15.75">
      <c r="A1554" s="170"/>
      <c r="B1554" s="170"/>
      <c r="C1554" s="170"/>
      <c r="D1554" s="170"/>
      <c r="E1554" s="170"/>
      <c r="F1554" s="170"/>
      <c r="G1554" s="170"/>
      <c r="H1554" s="170"/>
      <c r="I1554" s="170"/>
      <c r="J1554" s="170"/>
      <c r="K1554" s="170"/>
      <c r="L1554" s="170"/>
      <c r="M1554" s="170"/>
    </row>
    <row r="1555" spans="1:13" ht="15.75">
      <c r="A1555" s="170"/>
      <c r="B1555" s="170"/>
      <c r="C1555" s="170"/>
      <c r="D1555" s="170"/>
      <c r="E1555" s="170"/>
      <c r="F1555" s="170"/>
      <c r="G1555" s="170"/>
      <c r="H1555" s="170"/>
      <c r="I1555" s="170"/>
      <c r="J1555" s="170"/>
      <c r="K1555" s="170"/>
      <c r="L1555" s="170"/>
      <c r="M1555" s="170"/>
    </row>
    <row r="1556" spans="1:13" ht="15.75">
      <c r="A1556" s="170"/>
      <c r="B1556" s="170"/>
      <c r="C1556" s="170"/>
      <c r="D1556" s="170"/>
      <c r="E1556" s="170"/>
      <c r="F1556" s="170"/>
      <c r="G1556" s="170"/>
      <c r="H1556" s="170"/>
      <c r="I1556" s="170"/>
      <c r="J1556" s="170"/>
      <c r="K1556" s="170"/>
      <c r="L1556" s="170"/>
      <c r="M1556" s="170"/>
    </row>
    <row r="1557" spans="1:13" ht="15.75">
      <c r="A1557" s="170"/>
      <c r="B1557" s="170"/>
      <c r="C1557" s="170"/>
      <c r="D1557" s="170"/>
      <c r="E1557" s="170"/>
      <c r="F1557" s="170"/>
      <c r="G1557" s="170"/>
      <c r="H1557" s="170"/>
      <c r="I1557" s="170"/>
      <c r="J1557" s="170"/>
      <c r="K1557" s="170"/>
      <c r="L1557" s="170"/>
      <c r="M1557" s="170"/>
    </row>
    <row r="1558" spans="1:13" ht="15.75">
      <c r="A1558" s="170"/>
      <c r="B1558" s="170"/>
      <c r="C1558" s="170"/>
      <c r="D1558" s="170"/>
      <c r="E1558" s="170"/>
      <c r="F1558" s="170"/>
      <c r="G1558" s="170"/>
      <c r="H1558" s="170"/>
      <c r="I1558" s="170"/>
      <c r="J1558" s="170"/>
      <c r="K1558" s="170"/>
      <c r="L1558" s="170"/>
      <c r="M1558" s="170"/>
    </row>
    <row r="1559" spans="1:13" ht="15.75">
      <c r="A1559" s="170"/>
      <c r="B1559" s="170"/>
      <c r="C1559" s="170"/>
      <c r="D1559" s="170"/>
      <c r="E1559" s="170"/>
      <c r="F1559" s="170"/>
      <c r="G1559" s="170"/>
      <c r="H1559" s="170"/>
      <c r="I1559" s="170"/>
      <c r="J1559" s="170"/>
      <c r="K1559" s="170"/>
      <c r="L1559" s="170"/>
      <c r="M1559" s="170"/>
    </row>
    <row r="1560" spans="1:13" ht="15.75">
      <c r="A1560" s="170"/>
      <c r="B1560" s="170"/>
      <c r="C1560" s="170"/>
      <c r="D1560" s="170"/>
      <c r="E1560" s="170"/>
      <c r="F1560" s="170"/>
      <c r="G1560" s="170"/>
      <c r="H1560" s="170"/>
      <c r="I1560" s="170"/>
      <c r="J1560" s="170"/>
      <c r="K1560" s="170"/>
      <c r="L1560" s="170"/>
      <c r="M1560" s="170"/>
    </row>
    <row r="1561" spans="1:13" ht="15.75">
      <c r="A1561" s="170"/>
      <c r="B1561" s="170"/>
      <c r="C1561" s="170"/>
      <c r="D1561" s="170"/>
      <c r="E1561" s="170"/>
      <c r="F1561" s="170"/>
      <c r="G1561" s="170"/>
      <c r="H1561" s="170"/>
      <c r="I1561" s="170"/>
      <c r="J1561" s="170"/>
      <c r="K1561" s="170"/>
      <c r="L1561" s="170"/>
      <c r="M1561" s="170"/>
    </row>
    <row r="1562" spans="1:13" ht="15.75">
      <c r="A1562" s="170"/>
      <c r="B1562" s="170"/>
      <c r="C1562" s="170"/>
      <c r="D1562" s="170"/>
      <c r="E1562" s="170"/>
      <c r="F1562" s="170"/>
      <c r="G1562" s="170"/>
      <c r="H1562" s="170"/>
      <c r="I1562" s="170"/>
      <c r="J1562" s="170"/>
      <c r="K1562" s="170"/>
      <c r="L1562" s="170"/>
      <c r="M1562" s="170"/>
    </row>
    <row r="1563" spans="1:13" ht="15.75">
      <c r="A1563" s="170"/>
      <c r="B1563" s="170"/>
      <c r="C1563" s="170"/>
      <c r="D1563" s="170"/>
      <c r="E1563" s="170"/>
      <c r="F1563" s="170"/>
      <c r="G1563" s="170"/>
      <c r="H1563" s="170"/>
      <c r="I1563" s="170"/>
      <c r="J1563" s="170"/>
      <c r="K1563" s="170"/>
      <c r="L1563" s="170"/>
      <c r="M1563" s="170"/>
    </row>
    <row r="1564" spans="1:13" ht="15.75">
      <c r="A1564" s="170"/>
      <c r="B1564" s="170"/>
      <c r="C1564" s="170"/>
      <c r="D1564" s="170"/>
      <c r="E1564" s="170"/>
      <c r="F1564" s="170"/>
      <c r="G1564" s="170"/>
      <c r="H1564" s="170"/>
      <c r="I1564" s="170"/>
      <c r="J1564" s="170"/>
      <c r="K1564" s="170"/>
      <c r="L1564" s="170"/>
      <c r="M1564" s="170"/>
    </row>
    <row r="1565" spans="1:13" ht="15.75">
      <c r="A1565" s="170"/>
      <c r="B1565" s="170"/>
      <c r="C1565" s="170"/>
      <c r="D1565" s="170"/>
      <c r="E1565" s="170"/>
      <c r="F1565" s="170"/>
      <c r="G1565" s="170"/>
      <c r="H1565" s="170"/>
      <c r="I1565" s="170"/>
      <c r="J1565" s="170"/>
      <c r="K1565" s="170"/>
      <c r="L1565" s="170"/>
      <c r="M1565" s="170"/>
    </row>
    <row r="1566" spans="1:13" ht="15.75">
      <c r="A1566" s="170"/>
      <c r="B1566" s="170"/>
      <c r="C1566" s="170"/>
      <c r="D1566" s="170"/>
      <c r="E1566" s="170"/>
      <c r="F1566" s="170"/>
      <c r="G1566" s="170"/>
      <c r="H1566" s="170"/>
      <c r="I1566" s="170"/>
      <c r="J1566" s="170"/>
      <c r="K1566" s="170"/>
      <c r="L1566" s="170"/>
      <c r="M1566" s="170"/>
    </row>
    <row r="1567" spans="1:13" ht="15.75">
      <c r="A1567" s="170"/>
      <c r="B1567" s="170"/>
      <c r="C1567" s="170"/>
      <c r="D1567" s="170"/>
      <c r="E1567" s="170"/>
      <c r="F1567" s="170"/>
      <c r="G1567" s="170"/>
      <c r="H1567" s="170"/>
      <c r="I1567" s="170"/>
      <c r="J1567" s="170"/>
      <c r="K1567" s="170"/>
      <c r="L1567" s="170"/>
      <c r="M1567" s="170"/>
    </row>
    <row r="1568" spans="1:13" ht="15.75">
      <c r="A1568" s="170"/>
      <c r="B1568" s="170"/>
      <c r="C1568" s="170"/>
      <c r="D1568" s="170"/>
      <c r="E1568" s="170"/>
      <c r="F1568" s="170"/>
      <c r="G1568" s="170"/>
      <c r="H1568" s="170"/>
      <c r="I1568" s="170"/>
      <c r="J1568" s="170"/>
      <c r="K1568" s="170"/>
      <c r="L1568" s="170"/>
      <c r="M1568" s="170"/>
    </row>
    <row r="1569" spans="1:13" ht="15.75">
      <c r="A1569" s="170"/>
      <c r="B1569" s="170"/>
      <c r="C1569" s="170"/>
      <c r="D1569" s="170"/>
      <c r="E1569" s="170"/>
      <c r="F1569" s="170"/>
      <c r="G1569" s="170"/>
      <c r="H1569" s="170"/>
      <c r="I1569" s="170"/>
      <c r="J1569" s="170"/>
      <c r="K1569" s="170"/>
      <c r="L1569" s="170"/>
      <c r="M1569" s="170"/>
    </row>
    <row r="1570" spans="1:13" ht="15.75">
      <c r="A1570" s="170"/>
      <c r="B1570" s="170"/>
      <c r="C1570" s="170"/>
      <c r="D1570" s="170"/>
      <c r="E1570" s="170"/>
      <c r="F1570" s="170"/>
      <c r="G1570" s="170"/>
      <c r="H1570" s="170"/>
      <c r="I1570" s="170"/>
      <c r="J1570" s="170"/>
      <c r="K1570" s="170"/>
      <c r="L1570" s="170"/>
      <c r="M1570" s="170"/>
    </row>
    <row r="1571" spans="1:13" ht="15.75">
      <c r="A1571" s="170"/>
      <c r="B1571" s="170"/>
      <c r="C1571" s="170"/>
      <c r="D1571" s="170"/>
      <c r="E1571" s="170"/>
      <c r="F1571" s="170"/>
      <c r="G1571" s="170"/>
      <c r="H1571" s="170"/>
      <c r="I1571" s="170"/>
      <c r="J1571" s="170"/>
      <c r="K1571" s="170"/>
      <c r="L1571" s="170"/>
      <c r="M1571" s="170"/>
    </row>
    <row r="1572" spans="1:13" ht="15.75">
      <c r="A1572" s="170"/>
      <c r="B1572" s="170"/>
      <c r="C1572" s="170"/>
      <c r="D1572" s="170"/>
      <c r="E1572" s="170"/>
      <c r="F1572" s="170"/>
      <c r="G1572" s="170"/>
      <c r="H1572" s="170"/>
      <c r="I1572" s="170"/>
      <c r="J1572" s="170"/>
      <c r="K1572" s="170"/>
      <c r="L1572" s="170"/>
      <c r="M1572" s="170"/>
    </row>
    <row r="1573" spans="1:13" ht="15.75">
      <c r="A1573" s="170"/>
      <c r="B1573" s="170"/>
      <c r="C1573" s="170"/>
      <c r="D1573" s="170"/>
      <c r="E1573" s="170"/>
      <c r="F1573" s="170"/>
      <c r="G1573" s="170"/>
      <c r="H1573" s="170"/>
      <c r="I1573" s="170"/>
      <c r="J1573" s="170"/>
      <c r="K1573" s="170"/>
      <c r="L1573" s="170"/>
      <c r="M1573" s="170"/>
    </row>
    <row r="1574" spans="1:13" ht="15.75">
      <c r="A1574" s="170"/>
      <c r="B1574" s="170"/>
      <c r="C1574" s="170"/>
      <c r="D1574" s="170"/>
      <c r="E1574" s="170"/>
      <c r="F1574" s="170"/>
      <c r="G1574" s="170"/>
      <c r="H1574" s="170"/>
      <c r="I1574" s="170"/>
      <c r="J1574" s="170"/>
      <c r="K1574" s="170"/>
      <c r="L1574" s="170"/>
      <c r="M1574" s="170"/>
    </row>
    <row r="1575" spans="1:13" ht="15.75">
      <c r="A1575" s="170"/>
      <c r="B1575" s="170"/>
      <c r="C1575" s="170"/>
      <c r="D1575" s="170"/>
      <c r="E1575" s="170"/>
      <c r="F1575" s="170"/>
      <c r="G1575" s="170"/>
      <c r="H1575" s="170"/>
      <c r="I1575" s="170"/>
      <c r="J1575" s="170"/>
      <c r="K1575" s="170"/>
      <c r="L1575" s="170"/>
      <c r="M1575" s="170"/>
    </row>
    <row r="1576" spans="1:13" ht="15.75">
      <c r="A1576" s="170"/>
      <c r="B1576" s="170"/>
      <c r="C1576" s="170"/>
      <c r="D1576" s="170"/>
      <c r="E1576" s="170"/>
      <c r="F1576" s="170"/>
      <c r="G1576" s="170"/>
      <c r="H1576" s="170"/>
      <c r="I1576" s="170"/>
      <c r="J1576" s="170"/>
      <c r="K1576" s="170"/>
      <c r="L1576" s="170"/>
      <c r="M1576" s="170"/>
    </row>
    <row r="1577" spans="1:13" ht="15.75">
      <c r="A1577" s="170"/>
      <c r="B1577" s="170"/>
      <c r="C1577" s="170"/>
      <c r="D1577" s="170"/>
      <c r="E1577" s="170"/>
      <c r="F1577" s="170"/>
      <c r="G1577" s="170"/>
      <c r="H1577" s="170"/>
      <c r="I1577" s="170"/>
      <c r="J1577" s="170"/>
      <c r="K1577" s="170"/>
      <c r="L1577" s="170"/>
      <c r="M1577" s="170"/>
    </row>
    <row r="1578" spans="1:13" ht="15.75">
      <c r="A1578" s="170"/>
      <c r="B1578" s="170"/>
      <c r="C1578" s="170"/>
      <c r="D1578" s="170"/>
      <c r="E1578" s="170"/>
      <c r="F1578" s="170"/>
      <c r="G1578" s="170"/>
      <c r="H1578" s="170"/>
      <c r="I1578" s="170"/>
      <c r="J1578" s="170"/>
      <c r="K1578" s="170"/>
      <c r="L1578" s="170"/>
      <c r="M1578" s="170"/>
    </row>
    <row r="1579" spans="1:13" ht="15.75">
      <c r="A1579" s="170"/>
      <c r="B1579" s="170"/>
      <c r="C1579" s="170"/>
      <c r="D1579" s="170"/>
      <c r="E1579" s="170"/>
      <c r="F1579" s="170"/>
      <c r="G1579" s="170"/>
      <c r="H1579" s="170"/>
      <c r="I1579" s="170"/>
      <c r="J1579" s="170"/>
      <c r="K1579" s="170"/>
      <c r="L1579" s="170"/>
      <c r="M1579" s="170"/>
    </row>
    <row r="1580" spans="1:13" ht="15.75">
      <c r="A1580" s="170"/>
      <c r="B1580" s="170"/>
      <c r="C1580" s="170"/>
      <c r="D1580" s="170"/>
      <c r="E1580" s="170"/>
      <c r="F1580" s="170"/>
      <c r="G1580" s="170"/>
      <c r="H1580" s="170"/>
      <c r="I1580" s="170"/>
      <c r="J1580" s="170"/>
      <c r="K1580" s="170"/>
      <c r="L1580" s="170"/>
      <c r="M1580" s="170"/>
    </row>
    <row r="1581" spans="1:13" ht="15.75">
      <c r="A1581" s="170"/>
      <c r="B1581" s="170"/>
      <c r="C1581" s="170"/>
      <c r="D1581" s="170"/>
      <c r="E1581" s="170"/>
      <c r="F1581" s="170"/>
      <c r="G1581" s="170"/>
      <c r="H1581" s="170"/>
      <c r="I1581" s="170"/>
      <c r="J1581" s="170"/>
      <c r="K1581" s="170"/>
      <c r="L1581" s="170"/>
      <c r="M1581" s="170"/>
    </row>
    <row r="1582" spans="1:13" ht="15.75">
      <c r="A1582" s="170"/>
      <c r="B1582" s="170"/>
      <c r="C1582" s="170"/>
      <c r="D1582" s="170"/>
      <c r="E1582" s="170"/>
      <c r="F1582" s="170"/>
      <c r="G1582" s="170"/>
      <c r="H1582" s="170"/>
      <c r="I1582" s="170"/>
      <c r="J1582" s="170"/>
      <c r="K1582" s="170"/>
      <c r="L1582" s="170"/>
      <c r="M1582" s="170"/>
    </row>
    <row r="1583" spans="1:13" ht="15.75">
      <c r="A1583" s="170"/>
      <c r="B1583" s="170"/>
      <c r="C1583" s="170"/>
      <c r="D1583" s="170"/>
      <c r="E1583" s="170"/>
      <c r="F1583" s="170"/>
      <c r="G1583" s="170"/>
      <c r="H1583" s="170"/>
      <c r="I1583" s="170"/>
      <c r="J1583" s="170"/>
      <c r="K1583" s="170"/>
      <c r="L1583" s="170"/>
      <c r="M1583" s="170"/>
    </row>
    <row r="1584" spans="1:13" ht="15.75">
      <c r="A1584" s="170"/>
      <c r="B1584" s="170"/>
      <c r="C1584" s="170"/>
      <c r="D1584" s="170"/>
      <c r="E1584" s="170"/>
      <c r="F1584" s="170"/>
      <c r="G1584" s="170"/>
      <c r="H1584" s="170"/>
      <c r="I1584" s="170"/>
      <c r="J1584" s="170"/>
      <c r="K1584" s="170"/>
      <c r="L1584" s="170"/>
      <c r="M1584" s="170"/>
    </row>
    <row r="1585" spans="1:13" ht="15.75">
      <c r="A1585" s="170"/>
      <c r="B1585" s="170"/>
      <c r="C1585" s="170"/>
      <c r="D1585" s="170"/>
      <c r="E1585" s="170"/>
      <c r="F1585" s="170"/>
      <c r="G1585" s="170"/>
      <c r="H1585" s="170"/>
      <c r="I1585" s="170"/>
      <c r="J1585" s="170"/>
      <c r="K1585" s="170"/>
      <c r="L1585" s="170"/>
      <c r="M1585" s="170"/>
    </row>
    <row r="1586" spans="1:13" ht="15.75">
      <c r="A1586" s="170"/>
      <c r="B1586" s="170"/>
      <c r="C1586" s="170"/>
      <c r="D1586" s="170"/>
      <c r="E1586" s="170"/>
      <c r="F1586" s="170"/>
      <c r="G1586" s="170"/>
      <c r="H1586" s="170"/>
      <c r="I1586" s="170"/>
      <c r="J1586" s="170"/>
      <c r="K1586" s="170"/>
      <c r="L1586" s="170"/>
      <c r="M1586" s="170"/>
    </row>
    <row r="1587" spans="1:13" ht="15.75">
      <c r="A1587" s="170"/>
      <c r="B1587" s="170"/>
      <c r="C1587" s="170"/>
      <c r="D1587" s="170"/>
      <c r="E1587" s="170"/>
      <c r="F1587" s="170"/>
      <c r="G1587" s="170"/>
      <c r="H1587" s="170"/>
      <c r="I1587" s="170"/>
      <c r="J1587" s="170"/>
      <c r="K1587" s="170"/>
      <c r="L1587" s="170"/>
      <c r="M1587" s="170"/>
    </row>
    <row r="1588" spans="1:13" ht="15.75">
      <c r="A1588" s="170"/>
      <c r="B1588" s="170"/>
      <c r="C1588" s="170"/>
      <c r="D1588" s="170"/>
      <c r="E1588" s="170"/>
      <c r="F1588" s="170"/>
      <c r="G1588" s="170"/>
      <c r="H1588" s="170"/>
      <c r="I1588" s="170"/>
      <c r="J1588" s="170"/>
      <c r="K1588" s="170"/>
      <c r="L1588" s="170"/>
      <c r="M1588" s="170"/>
    </row>
    <row r="1589" spans="1:13" ht="15.75">
      <c r="A1589" s="170"/>
      <c r="B1589" s="170"/>
      <c r="C1589" s="170"/>
      <c r="D1589" s="170"/>
      <c r="E1589" s="170"/>
      <c r="F1589" s="170"/>
      <c r="G1589" s="170"/>
      <c r="H1589" s="170"/>
      <c r="I1589" s="170"/>
      <c r="J1589" s="170"/>
      <c r="K1589" s="170"/>
      <c r="L1589" s="170"/>
      <c r="M1589" s="170"/>
    </row>
    <row r="1590" spans="1:13" ht="15.75">
      <c r="A1590" s="170"/>
      <c r="B1590" s="170"/>
      <c r="C1590" s="170"/>
      <c r="D1590" s="170"/>
      <c r="E1590" s="170"/>
      <c r="F1590" s="170"/>
      <c r="G1590" s="170"/>
      <c r="H1590" s="170"/>
      <c r="I1590" s="170"/>
      <c r="J1590" s="170"/>
      <c r="K1590" s="170"/>
      <c r="L1590" s="170"/>
      <c r="M1590" s="170"/>
    </row>
    <row r="1591" spans="1:13" ht="15.75">
      <c r="A1591" s="170"/>
      <c r="B1591" s="170"/>
      <c r="C1591" s="170"/>
      <c r="D1591" s="170"/>
      <c r="E1591" s="170"/>
      <c r="F1591" s="170"/>
      <c r="G1591" s="170"/>
      <c r="H1591" s="170"/>
      <c r="I1591" s="170"/>
      <c r="J1591" s="170"/>
      <c r="K1591" s="170"/>
      <c r="L1591" s="170"/>
      <c r="M1591" s="170"/>
    </row>
    <row r="1592" spans="1:13" ht="15.75">
      <c r="A1592" s="170"/>
      <c r="B1592" s="170"/>
      <c r="C1592" s="170"/>
      <c r="D1592" s="170"/>
      <c r="E1592" s="170"/>
      <c r="F1592" s="170"/>
      <c r="G1592" s="170"/>
      <c r="H1592" s="170"/>
      <c r="I1592" s="170"/>
      <c r="J1592" s="170"/>
      <c r="K1592" s="170"/>
      <c r="L1592" s="170"/>
      <c r="M1592" s="170"/>
    </row>
    <row r="1593" spans="1:13" ht="15.75">
      <c r="A1593" s="170"/>
      <c r="B1593" s="170"/>
      <c r="C1593" s="170"/>
      <c r="D1593" s="170"/>
      <c r="E1593" s="170"/>
      <c r="F1593" s="170"/>
      <c r="G1593" s="170"/>
      <c r="H1593" s="170"/>
      <c r="I1593" s="170"/>
      <c r="J1593" s="170"/>
      <c r="K1593" s="170"/>
      <c r="L1593" s="170"/>
      <c r="M1593" s="170"/>
    </row>
    <row r="1594" spans="1:13" ht="15.75">
      <c r="A1594" s="170"/>
      <c r="B1594" s="170"/>
      <c r="C1594" s="170"/>
      <c r="D1594" s="170"/>
      <c r="E1594" s="170"/>
      <c r="F1594" s="170"/>
      <c r="G1594" s="170"/>
      <c r="H1594" s="170"/>
      <c r="I1594" s="170"/>
      <c r="J1594" s="170"/>
      <c r="K1594" s="170"/>
      <c r="L1594" s="170"/>
      <c r="M1594" s="170"/>
    </row>
    <row r="1595" spans="1:13" ht="15.75">
      <c r="A1595" s="170"/>
      <c r="B1595" s="170"/>
      <c r="C1595" s="170"/>
      <c r="D1595" s="170"/>
      <c r="E1595" s="170"/>
      <c r="F1595" s="170"/>
      <c r="G1595" s="170"/>
      <c r="H1595" s="170"/>
      <c r="I1595" s="170"/>
      <c r="J1595" s="170"/>
      <c r="K1595" s="170"/>
      <c r="L1595" s="170"/>
      <c r="M1595" s="170"/>
    </row>
    <row r="1596" spans="1:13" ht="15.75">
      <c r="A1596" s="170"/>
      <c r="B1596" s="170"/>
      <c r="C1596" s="170"/>
      <c r="D1596" s="170"/>
      <c r="E1596" s="170"/>
      <c r="F1596" s="170"/>
      <c r="G1596" s="170"/>
      <c r="H1596" s="170"/>
      <c r="I1596" s="170"/>
      <c r="J1596" s="170"/>
      <c r="K1596" s="170"/>
      <c r="L1596" s="170"/>
      <c r="M1596" s="170"/>
    </row>
    <row r="1597" spans="1:13" ht="15.75">
      <c r="A1597" s="170"/>
      <c r="B1597" s="170"/>
      <c r="C1597" s="170"/>
      <c r="D1597" s="170"/>
      <c r="E1597" s="170"/>
      <c r="F1597" s="170"/>
      <c r="G1597" s="170"/>
      <c r="H1597" s="170"/>
      <c r="I1597" s="170"/>
      <c r="J1597" s="170"/>
      <c r="K1597" s="170"/>
      <c r="L1597" s="170"/>
      <c r="M1597" s="170"/>
    </row>
    <row r="1598" spans="1:13" ht="15.75">
      <c r="A1598" s="170"/>
      <c r="B1598" s="170"/>
      <c r="C1598" s="170"/>
      <c r="D1598" s="170"/>
      <c r="E1598" s="170"/>
      <c r="F1598" s="170"/>
      <c r="G1598" s="170"/>
      <c r="H1598" s="170"/>
      <c r="I1598" s="170"/>
      <c r="J1598" s="170"/>
      <c r="K1598" s="170"/>
      <c r="L1598" s="170"/>
      <c r="M1598" s="170"/>
    </row>
    <row r="1599" spans="1:13" ht="15.75">
      <c r="A1599" s="170"/>
      <c r="B1599" s="170"/>
      <c r="C1599" s="170"/>
      <c r="D1599" s="170"/>
      <c r="E1599" s="170"/>
      <c r="F1599" s="170"/>
      <c r="G1599" s="170"/>
      <c r="H1599" s="170"/>
      <c r="I1599" s="170"/>
      <c r="J1599" s="170"/>
      <c r="K1599" s="170"/>
      <c r="L1599" s="170"/>
      <c r="M1599" s="170"/>
    </row>
    <row r="1600" spans="1:13" ht="15.75">
      <c r="A1600" s="170"/>
      <c r="B1600" s="170"/>
      <c r="C1600" s="170"/>
      <c r="D1600" s="170"/>
      <c r="E1600" s="170"/>
      <c r="F1600" s="170"/>
      <c r="G1600" s="170"/>
      <c r="H1600" s="170"/>
      <c r="I1600" s="170"/>
      <c r="J1600" s="170"/>
      <c r="K1600" s="170"/>
      <c r="L1600" s="170"/>
      <c r="M1600" s="170"/>
    </row>
    <row r="1601" spans="1:13" ht="15.75">
      <c r="A1601" s="170"/>
      <c r="B1601" s="170"/>
      <c r="C1601" s="170"/>
      <c r="D1601" s="170"/>
      <c r="E1601" s="170"/>
      <c r="F1601" s="170"/>
      <c r="G1601" s="170"/>
      <c r="H1601" s="170"/>
      <c r="I1601" s="170"/>
      <c r="J1601" s="170"/>
      <c r="K1601" s="170"/>
      <c r="L1601" s="170"/>
      <c r="M1601" s="170"/>
    </row>
    <row r="1602" spans="1:13" ht="15.75">
      <c r="A1602" s="170"/>
      <c r="B1602" s="170"/>
      <c r="C1602" s="170"/>
      <c r="D1602" s="170"/>
      <c r="E1602" s="170"/>
      <c r="F1602" s="170"/>
      <c r="G1602" s="170"/>
      <c r="H1602" s="170"/>
      <c r="I1602" s="170"/>
      <c r="J1602" s="170"/>
      <c r="K1602" s="170"/>
      <c r="L1602" s="170"/>
      <c r="M1602" s="170"/>
    </row>
    <row r="1603" spans="1:13" ht="15.75">
      <c r="A1603" s="170"/>
      <c r="B1603" s="170"/>
      <c r="C1603" s="170"/>
      <c r="D1603" s="170"/>
      <c r="E1603" s="170"/>
      <c r="F1603" s="170"/>
      <c r="G1603" s="170"/>
      <c r="H1603" s="170"/>
      <c r="I1603" s="170"/>
      <c r="J1603" s="170"/>
      <c r="K1603" s="170"/>
      <c r="L1603" s="170"/>
      <c r="M1603" s="170"/>
    </row>
    <row r="1604" spans="1:13" ht="15.75">
      <c r="A1604" s="170"/>
      <c r="B1604" s="170"/>
      <c r="C1604" s="170"/>
      <c r="D1604" s="170"/>
      <c r="E1604" s="170"/>
      <c r="F1604" s="170"/>
      <c r="G1604" s="170"/>
      <c r="H1604" s="170"/>
      <c r="I1604" s="170"/>
      <c r="J1604" s="170"/>
      <c r="K1604" s="170"/>
      <c r="L1604" s="170"/>
      <c r="M1604" s="170"/>
    </row>
    <row r="1605" spans="1:13" ht="15.75">
      <c r="A1605" s="170"/>
      <c r="B1605" s="170"/>
      <c r="C1605" s="170"/>
      <c r="D1605" s="170"/>
      <c r="E1605" s="170"/>
      <c r="F1605" s="170"/>
      <c r="G1605" s="170"/>
      <c r="H1605" s="170"/>
      <c r="I1605" s="170"/>
      <c r="J1605" s="170"/>
      <c r="K1605" s="170"/>
      <c r="L1605" s="170"/>
      <c r="M1605" s="170"/>
    </row>
    <row r="1606" spans="1:13" ht="15.75">
      <c r="A1606" s="170"/>
      <c r="B1606" s="170"/>
      <c r="C1606" s="170"/>
      <c r="D1606" s="170"/>
      <c r="E1606" s="170"/>
      <c r="F1606" s="170"/>
      <c r="G1606" s="170"/>
      <c r="H1606" s="170"/>
      <c r="I1606" s="170"/>
      <c r="J1606" s="170"/>
      <c r="K1606" s="170"/>
      <c r="L1606" s="170"/>
      <c r="M1606" s="170"/>
    </row>
    <row r="1607" spans="1:13" ht="15.75">
      <c r="A1607" s="170"/>
      <c r="B1607" s="170"/>
      <c r="C1607" s="170"/>
      <c r="D1607" s="170"/>
      <c r="E1607" s="170"/>
      <c r="F1607" s="170"/>
      <c r="G1607" s="170"/>
      <c r="H1607" s="170"/>
      <c r="I1607" s="170"/>
      <c r="J1607" s="170"/>
      <c r="K1607" s="170"/>
      <c r="L1607" s="170"/>
      <c r="M1607" s="170"/>
    </row>
    <row r="1608" spans="1:13" ht="15.75">
      <c r="A1608" s="170"/>
      <c r="B1608" s="170"/>
      <c r="C1608" s="170"/>
      <c r="D1608" s="170"/>
      <c r="E1608" s="170"/>
      <c r="F1608" s="170"/>
      <c r="G1608" s="170"/>
      <c r="H1608" s="170"/>
      <c r="I1608" s="170"/>
      <c r="J1608" s="170"/>
      <c r="K1608" s="170"/>
      <c r="L1608" s="170"/>
      <c r="M1608" s="170"/>
    </row>
    <row r="1609" spans="1:13" ht="15.75">
      <c r="A1609" s="170"/>
      <c r="B1609" s="170"/>
      <c r="C1609" s="170"/>
      <c r="D1609" s="170"/>
      <c r="E1609" s="170"/>
      <c r="F1609" s="170"/>
      <c r="G1609" s="170"/>
      <c r="H1609" s="170"/>
      <c r="I1609" s="170"/>
      <c r="J1609" s="170"/>
      <c r="K1609" s="170"/>
      <c r="L1609" s="170"/>
      <c r="M1609" s="170"/>
    </row>
    <row r="1610" spans="1:13" ht="15.75">
      <c r="A1610" s="170"/>
      <c r="B1610" s="170"/>
      <c r="C1610" s="170"/>
      <c r="D1610" s="170"/>
      <c r="E1610" s="170"/>
      <c r="F1610" s="170"/>
      <c r="G1610" s="170"/>
      <c r="H1610" s="170"/>
      <c r="I1610" s="170"/>
      <c r="J1610" s="170"/>
      <c r="K1610" s="170"/>
      <c r="L1610" s="170"/>
      <c r="M1610" s="170"/>
    </row>
    <row r="1611" spans="1:13" ht="15.75">
      <c r="A1611" s="170"/>
      <c r="B1611" s="170"/>
      <c r="C1611" s="170"/>
      <c r="D1611" s="170"/>
      <c r="E1611" s="170"/>
      <c r="F1611" s="170"/>
      <c r="G1611" s="170"/>
      <c r="H1611" s="170"/>
      <c r="I1611" s="170"/>
      <c r="J1611" s="170"/>
      <c r="K1611" s="170"/>
      <c r="L1611" s="170"/>
      <c r="M1611" s="170"/>
    </row>
    <row r="1612" spans="1:13" ht="15.75">
      <c r="A1612" s="170"/>
      <c r="B1612" s="170"/>
      <c r="C1612" s="170"/>
      <c r="D1612" s="170"/>
      <c r="E1612" s="170"/>
      <c r="F1612" s="170"/>
      <c r="G1612" s="170"/>
      <c r="H1612" s="170"/>
      <c r="I1612" s="170"/>
      <c r="J1612" s="170"/>
      <c r="K1612" s="170"/>
      <c r="L1612" s="170"/>
      <c r="M1612" s="170"/>
    </row>
    <row r="1613" spans="1:13" ht="15.75">
      <c r="A1613" s="170"/>
      <c r="B1613" s="170"/>
      <c r="C1613" s="170"/>
      <c r="D1613" s="170"/>
      <c r="E1613" s="170"/>
      <c r="F1613" s="170"/>
      <c r="G1613" s="170"/>
      <c r="H1613" s="170"/>
      <c r="I1613" s="170"/>
      <c r="J1613" s="170"/>
      <c r="K1613" s="170"/>
      <c r="L1613" s="170"/>
      <c r="M1613" s="170"/>
    </row>
    <row r="1614" spans="1:13" ht="15.75">
      <c r="A1614" s="170"/>
      <c r="B1614" s="170"/>
      <c r="C1614" s="170"/>
      <c r="D1614" s="170"/>
      <c r="E1614" s="170"/>
      <c r="F1614" s="170"/>
      <c r="G1614" s="170"/>
      <c r="H1614" s="170"/>
      <c r="I1614" s="170"/>
      <c r="J1614" s="170"/>
      <c r="K1614" s="170"/>
      <c r="L1614" s="170"/>
      <c r="M1614" s="170"/>
    </row>
    <row r="1615" spans="1:13" ht="15.75">
      <c r="A1615" s="170"/>
      <c r="B1615" s="170"/>
      <c r="C1615" s="170"/>
      <c r="D1615" s="170"/>
      <c r="E1615" s="170"/>
      <c r="F1615" s="170"/>
      <c r="G1615" s="170"/>
      <c r="H1615" s="170"/>
      <c r="I1615" s="170"/>
      <c r="J1615" s="170"/>
      <c r="K1615" s="170"/>
      <c r="L1615" s="170"/>
      <c r="M1615" s="170"/>
    </row>
    <row r="1616" spans="1:13" ht="15.75">
      <c r="A1616" s="170"/>
      <c r="B1616" s="170"/>
      <c r="C1616" s="170"/>
      <c r="D1616" s="170"/>
      <c r="E1616" s="170"/>
      <c r="F1616" s="170"/>
      <c r="G1616" s="170"/>
      <c r="H1616" s="170"/>
      <c r="I1616" s="170"/>
      <c r="J1616" s="170"/>
      <c r="K1616" s="170"/>
      <c r="L1616" s="170"/>
      <c r="M1616" s="170"/>
    </row>
    <row r="1617" spans="1:13" ht="15.75">
      <c r="A1617" s="170"/>
      <c r="B1617" s="170"/>
      <c r="C1617" s="170"/>
      <c r="D1617" s="170"/>
      <c r="E1617" s="170"/>
      <c r="F1617" s="170"/>
      <c r="G1617" s="170"/>
      <c r="H1617" s="170"/>
      <c r="I1617" s="170"/>
      <c r="J1617" s="170"/>
      <c r="K1617" s="170"/>
      <c r="L1617" s="170"/>
      <c r="M1617" s="170"/>
    </row>
    <row r="1618" spans="1:13" ht="15.75">
      <c r="A1618" s="170"/>
      <c r="B1618" s="170"/>
      <c r="C1618" s="170"/>
      <c r="D1618" s="170"/>
      <c r="E1618" s="170"/>
      <c r="F1618" s="170"/>
      <c r="G1618" s="170"/>
      <c r="H1618" s="170"/>
      <c r="I1618" s="170"/>
      <c r="J1618" s="170"/>
      <c r="K1618" s="170"/>
      <c r="L1618" s="170"/>
      <c r="M1618" s="170"/>
    </row>
    <row r="1619" spans="1:13" ht="15.75">
      <c r="A1619" s="170"/>
      <c r="B1619" s="170"/>
      <c r="C1619" s="170"/>
      <c r="D1619" s="170"/>
      <c r="E1619" s="170"/>
      <c r="F1619" s="170"/>
      <c r="G1619" s="170"/>
      <c r="H1619" s="170"/>
      <c r="I1619" s="170"/>
      <c r="J1619" s="170"/>
      <c r="K1619" s="170"/>
      <c r="L1619" s="170"/>
      <c r="M1619" s="170"/>
    </row>
    <row r="1620" spans="1:13" ht="15.75">
      <c r="A1620" s="170"/>
      <c r="B1620" s="170"/>
      <c r="C1620" s="170"/>
      <c r="D1620" s="170"/>
      <c r="E1620" s="170"/>
      <c r="F1620" s="170"/>
      <c r="G1620" s="170"/>
      <c r="H1620" s="170"/>
      <c r="I1620" s="170"/>
      <c r="J1620" s="170"/>
      <c r="K1620" s="170"/>
      <c r="L1620" s="170"/>
      <c r="M1620" s="170"/>
    </row>
    <row r="1621" spans="1:13" ht="15.75">
      <c r="A1621" s="170"/>
      <c r="B1621" s="170"/>
      <c r="C1621" s="170"/>
      <c r="D1621" s="170"/>
      <c r="E1621" s="170"/>
      <c r="F1621" s="170"/>
      <c r="G1621" s="170"/>
      <c r="H1621" s="170"/>
      <c r="I1621" s="170"/>
      <c r="J1621" s="170"/>
      <c r="K1621" s="170"/>
      <c r="L1621" s="170"/>
      <c r="M1621" s="170"/>
    </row>
    <row r="1622" spans="1:13" ht="15.75">
      <c r="A1622" s="170"/>
      <c r="B1622" s="170"/>
      <c r="C1622" s="170"/>
      <c r="D1622" s="170"/>
      <c r="E1622" s="170"/>
      <c r="F1622" s="170"/>
      <c r="G1622" s="170"/>
      <c r="H1622" s="170"/>
      <c r="I1622" s="170"/>
      <c r="J1622" s="170"/>
      <c r="K1622" s="170"/>
      <c r="L1622" s="170"/>
      <c r="M1622" s="170"/>
    </row>
    <row r="1623" spans="1:13" ht="15.75">
      <c r="A1623" s="170"/>
      <c r="B1623" s="170"/>
      <c r="C1623" s="170"/>
      <c r="D1623" s="170"/>
      <c r="E1623" s="170"/>
      <c r="F1623" s="170"/>
      <c r="G1623" s="170"/>
      <c r="H1623" s="170"/>
      <c r="I1623" s="170"/>
      <c r="J1623" s="170"/>
      <c r="K1623" s="170"/>
      <c r="L1623" s="170"/>
      <c r="M1623" s="170"/>
    </row>
    <row r="1624" spans="1:13" ht="15.75">
      <c r="A1624" s="170"/>
      <c r="B1624" s="170"/>
      <c r="C1624" s="170"/>
      <c r="D1624" s="170"/>
      <c r="E1624" s="170"/>
      <c r="F1624" s="170"/>
      <c r="G1624" s="170"/>
      <c r="H1624" s="170"/>
      <c r="I1624" s="170"/>
      <c r="J1624" s="170"/>
      <c r="K1624" s="170"/>
      <c r="L1624" s="170"/>
      <c r="M1624" s="170"/>
    </row>
    <row r="1625" spans="1:13" ht="15.75">
      <c r="A1625" s="170"/>
      <c r="B1625" s="170"/>
      <c r="C1625" s="170"/>
      <c r="D1625" s="170"/>
      <c r="E1625" s="170"/>
      <c r="F1625" s="170"/>
      <c r="G1625" s="170"/>
      <c r="H1625" s="170"/>
      <c r="I1625" s="170"/>
      <c r="J1625" s="170"/>
      <c r="K1625" s="170"/>
      <c r="L1625" s="170"/>
      <c r="M1625" s="170"/>
    </row>
    <row r="1626" spans="1:13" ht="15.75">
      <c r="A1626" s="170"/>
      <c r="B1626" s="170"/>
      <c r="C1626" s="170"/>
      <c r="D1626" s="170"/>
      <c r="E1626" s="170"/>
      <c r="F1626" s="170"/>
      <c r="G1626" s="170"/>
      <c r="H1626" s="170"/>
      <c r="I1626" s="170"/>
      <c r="J1626" s="170"/>
      <c r="K1626" s="170"/>
      <c r="L1626" s="170"/>
      <c r="M1626" s="170"/>
    </row>
    <row r="1627" spans="1:13" ht="15.75">
      <c r="A1627" s="170"/>
      <c r="B1627" s="170"/>
      <c r="C1627" s="170"/>
      <c r="D1627" s="170"/>
      <c r="E1627" s="170"/>
      <c r="F1627" s="170"/>
      <c r="G1627" s="170"/>
      <c r="H1627" s="170"/>
      <c r="I1627" s="170"/>
      <c r="J1627" s="170"/>
      <c r="K1627" s="170"/>
      <c r="L1627" s="170"/>
      <c r="M1627" s="170"/>
    </row>
    <row r="1628" spans="1:13" ht="15.75">
      <c r="A1628" s="170"/>
      <c r="B1628" s="170"/>
      <c r="C1628" s="170"/>
      <c r="D1628" s="170"/>
      <c r="E1628" s="170"/>
      <c r="F1628" s="170"/>
      <c r="G1628" s="170"/>
      <c r="H1628" s="170"/>
      <c r="I1628" s="170"/>
      <c r="J1628" s="170"/>
      <c r="K1628" s="170"/>
      <c r="L1628" s="170"/>
      <c r="M1628" s="170"/>
    </row>
    <row r="1629" spans="1:13" ht="15.75">
      <c r="A1629" s="170"/>
      <c r="B1629" s="170"/>
      <c r="C1629" s="170"/>
      <c r="D1629" s="170"/>
      <c r="E1629" s="170"/>
      <c r="F1629" s="170"/>
      <c r="G1629" s="170"/>
      <c r="H1629" s="170"/>
      <c r="I1629" s="170"/>
      <c r="J1629" s="170"/>
      <c r="K1629" s="170"/>
      <c r="L1629" s="170"/>
      <c r="M1629" s="170"/>
    </row>
    <row r="1630" spans="1:13" ht="15.75">
      <c r="A1630" s="170"/>
      <c r="B1630" s="170"/>
      <c r="C1630" s="170"/>
      <c r="D1630" s="170"/>
      <c r="E1630" s="170"/>
      <c r="F1630" s="170"/>
      <c r="G1630" s="170"/>
      <c r="H1630" s="170"/>
      <c r="I1630" s="170"/>
      <c r="J1630" s="170"/>
      <c r="K1630" s="170"/>
      <c r="L1630" s="170"/>
      <c r="M1630" s="170"/>
    </row>
    <row r="1631" spans="1:13" ht="15.75">
      <c r="A1631" s="170"/>
      <c r="B1631" s="170"/>
      <c r="C1631" s="170"/>
      <c r="D1631" s="170"/>
      <c r="E1631" s="170"/>
      <c r="F1631" s="170"/>
      <c r="G1631" s="170"/>
      <c r="H1631" s="170"/>
      <c r="I1631" s="170"/>
      <c r="J1631" s="170"/>
      <c r="K1631" s="170"/>
      <c r="L1631" s="170"/>
      <c r="M1631" s="170"/>
    </row>
    <row r="1632" spans="1:13" ht="15.75">
      <c r="A1632" s="170"/>
      <c r="B1632" s="170"/>
      <c r="C1632" s="170"/>
      <c r="D1632" s="170"/>
      <c r="E1632" s="170"/>
      <c r="F1632" s="170"/>
      <c r="G1632" s="170"/>
      <c r="H1632" s="170"/>
      <c r="I1632" s="170"/>
      <c r="J1632" s="170"/>
      <c r="K1632" s="170"/>
      <c r="L1632" s="170"/>
      <c r="M1632" s="170"/>
    </row>
    <row r="1633" spans="1:13" ht="15.75">
      <c r="A1633" s="170"/>
      <c r="B1633" s="170"/>
      <c r="C1633" s="170"/>
      <c r="D1633" s="170"/>
      <c r="E1633" s="170"/>
      <c r="F1633" s="170"/>
      <c r="G1633" s="170"/>
      <c r="H1633" s="170"/>
      <c r="I1633" s="170"/>
      <c r="J1633" s="170"/>
      <c r="K1633" s="170"/>
      <c r="L1633" s="170"/>
      <c r="M1633" s="170"/>
    </row>
    <row r="1634" spans="1:13" ht="15.75">
      <c r="A1634" s="170"/>
      <c r="B1634" s="170"/>
      <c r="C1634" s="170"/>
      <c r="D1634" s="170"/>
      <c r="E1634" s="170"/>
      <c r="F1634" s="170"/>
      <c r="G1634" s="170"/>
      <c r="H1634" s="170"/>
      <c r="I1634" s="170"/>
      <c r="J1634" s="170"/>
      <c r="K1634" s="170"/>
      <c r="L1634" s="170"/>
      <c r="M1634" s="170"/>
    </row>
    <row r="1635" spans="1:13" ht="15.75">
      <c r="A1635" s="170"/>
      <c r="B1635" s="170"/>
      <c r="C1635" s="170"/>
      <c r="D1635" s="170"/>
      <c r="E1635" s="170"/>
      <c r="F1635" s="170"/>
      <c r="G1635" s="170"/>
      <c r="H1635" s="170"/>
      <c r="I1635" s="170"/>
      <c r="J1635" s="170"/>
      <c r="K1635" s="170"/>
      <c r="L1635" s="170"/>
      <c r="M1635" s="170"/>
    </row>
    <row r="1636" spans="1:13" ht="15.75">
      <c r="A1636" s="170"/>
      <c r="B1636" s="170"/>
      <c r="C1636" s="170"/>
      <c r="D1636" s="170"/>
      <c r="E1636" s="170"/>
      <c r="F1636" s="170"/>
      <c r="G1636" s="170"/>
      <c r="H1636" s="170"/>
      <c r="I1636" s="170"/>
      <c r="J1636" s="170"/>
      <c r="K1636" s="170"/>
      <c r="L1636" s="170"/>
      <c r="M1636" s="170"/>
    </row>
    <row r="1637" spans="1:13" ht="15.75">
      <c r="A1637" s="170"/>
      <c r="B1637" s="170"/>
      <c r="C1637" s="170"/>
      <c r="D1637" s="170"/>
      <c r="E1637" s="170"/>
      <c r="F1637" s="170"/>
      <c r="G1637" s="170"/>
      <c r="H1637" s="170"/>
      <c r="I1637" s="170"/>
      <c r="J1637" s="170"/>
      <c r="K1637" s="170"/>
      <c r="L1637" s="170"/>
      <c r="M1637" s="170"/>
    </row>
    <row r="1638" spans="1:13" ht="15.75">
      <c r="A1638" s="170"/>
      <c r="B1638" s="170"/>
      <c r="C1638" s="170"/>
      <c r="D1638" s="170"/>
      <c r="E1638" s="170"/>
      <c r="F1638" s="170"/>
      <c r="G1638" s="170"/>
      <c r="H1638" s="170"/>
      <c r="I1638" s="170"/>
      <c r="J1638" s="170"/>
      <c r="K1638" s="170"/>
      <c r="L1638" s="170"/>
      <c r="M1638" s="170"/>
    </row>
    <row r="1639" spans="1:13" ht="15.75">
      <c r="A1639" s="170"/>
      <c r="B1639" s="170"/>
      <c r="C1639" s="170"/>
      <c r="D1639" s="170"/>
      <c r="E1639" s="170"/>
      <c r="F1639" s="170"/>
      <c r="G1639" s="170"/>
      <c r="H1639" s="170"/>
      <c r="I1639" s="170"/>
      <c r="J1639" s="170"/>
      <c r="K1639" s="170"/>
      <c r="L1639" s="170"/>
      <c r="M1639" s="170"/>
    </row>
    <row r="1640" spans="1:13" ht="15.75">
      <c r="A1640" s="170"/>
      <c r="B1640" s="170"/>
      <c r="C1640" s="170"/>
      <c r="D1640" s="170"/>
      <c r="E1640" s="170"/>
      <c r="F1640" s="170"/>
      <c r="G1640" s="170"/>
      <c r="H1640" s="170"/>
      <c r="I1640" s="170"/>
      <c r="J1640" s="170"/>
      <c r="K1640" s="170"/>
      <c r="L1640" s="170"/>
      <c r="M1640" s="170"/>
    </row>
    <row r="1641" spans="1:13" ht="15.75">
      <c r="A1641" s="170"/>
      <c r="B1641" s="170"/>
      <c r="C1641" s="170"/>
      <c r="D1641" s="170"/>
      <c r="E1641" s="170"/>
      <c r="F1641" s="170"/>
      <c r="G1641" s="170"/>
      <c r="H1641" s="170"/>
      <c r="I1641" s="170"/>
      <c r="J1641" s="170"/>
      <c r="K1641" s="170"/>
      <c r="L1641" s="170"/>
      <c r="M1641" s="170"/>
    </row>
    <row r="1642" spans="1:13" ht="15.75">
      <c r="A1642" s="170"/>
      <c r="B1642" s="170"/>
      <c r="C1642" s="170"/>
      <c r="D1642" s="170"/>
      <c r="E1642" s="170"/>
      <c r="F1642" s="170"/>
      <c r="G1642" s="170"/>
      <c r="H1642" s="170"/>
      <c r="I1642" s="170"/>
      <c r="J1642" s="170"/>
      <c r="K1642" s="170"/>
      <c r="L1642" s="170"/>
      <c r="M1642" s="170"/>
    </row>
    <row r="1643" spans="1:13" ht="15.75">
      <c r="A1643" s="170"/>
      <c r="B1643" s="170"/>
      <c r="C1643" s="170"/>
      <c r="D1643" s="170"/>
      <c r="E1643" s="170"/>
      <c r="F1643" s="170"/>
      <c r="G1643" s="170"/>
      <c r="H1643" s="170"/>
      <c r="I1643" s="170"/>
      <c r="J1643" s="170"/>
      <c r="K1643" s="170"/>
      <c r="L1643" s="170"/>
      <c r="M1643" s="170"/>
    </row>
    <row r="1644" spans="1:13" ht="15.75">
      <c r="A1644" s="170"/>
      <c r="B1644" s="170"/>
      <c r="C1644" s="170"/>
      <c r="D1644" s="170"/>
      <c r="E1644" s="170"/>
      <c r="F1644" s="170"/>
      <c r="G1644" s="170"/>
      <c r="H1644" s="170"/>
      <c r="I1644" s="170"/>
      <c r="J1644" s="170"/>
      <c r="K1644" s="170"/>
      <c r="L1644" s="170"/>
      <c r="M1644" s="170"/>
    </row>
    <row r="1645" spans="1:13" ht="15.75">
      <c r="A1645" s="170"/>
      <c r="B1645" s="170"/>
      <c r="C1645" s="170"/>
      <c r="D1645" s="170"/>
      <c r="E1645" s="170"/>
      <c r="F1645" s="170"/>
      <c r="G1645" s="170"/>
      <c r="H1645" s="170"/>
      <c r="I1645" s="170"/>
      <c r="J1645" s="170"/>
      <c r="K1645" s="170"/>
      <c r="L1645" s="170"/>
      <c r="M1645" s="170"/>
    </row>
    <row r="1646" spans="1:13" ht="15.75">
      <c r="A1646" s="170"/>
      <c r="B1646" s="170"/>
      <c r="C1646" s="170"/>
      <c r="D1646" s="170"/>
      <c r="E1646" s="170"/>
      <c r="F1646" s="170"/>
      <c r="G1646" s="170"/>
      <c r="H1646" s="170"/>
      <c r="I1646" s="170"/>
      <c r="J1646" s="170"/>
      <c r="K1646" s="170"/>
      <c r="L1646" s="170"/>
      <c r="M1646" s="170"/>
    </row>
    <row r="1647" spans="1:13" ht="15.75">
      <c r="A1647" s="170"/>
      <c r="B1647" s="170"/>
      <c r="C1647" s="170"/>
      <c r="D1647" s="170"/>
      <c r="E1647" s="170"/>
      <c r="F1647" s="170"/>
      <c r="G1647" s="170"/>
      <c r="H1647" s="170"/>
      <c r="I1647" s="170"/>
      <c r="J1647" s="170"/>
      <c r="K1647" s="170"/>
      <c r="L1647" s="170"/>
      <c r="M1647" s="170"/>
    </row>
    <row r="1648" spans="1:13" ht="15.75">
      <c r="A1648" s="170"/>
      <c r="B1648" s="170"/>
      <c r="C1648" s="170"/>
      <c r="D1648" s="170"/>
      <c r="E1648" s="170"/>
      <c r="F1648" s="170"/>
      <c r="G1648" s="170"/>
      <c r="H1648" s="170"/>
      <c r="I1648" s="170"/>
      <c r="J1648" s="170"/>
      <c r="K1648" s="170"/>
      <c r="L1648" s="170"/>
      <c r="M1648" s="170"/>
    </row>
    <row r="1649" spans="1:13" ht="15.75">
      <c r="A1649" s="170"/>
      <c r="B1649" s="170"/>
      <c r="C1649" s="170"/>
      <c r="D1649" s="170"/>
      <c r="E1649" s="170"/>
      <c r="F1649" s="170"/>
      <c r="G1649" s="170"/>
      <c r="H1649" s="170"/>
      <c r="I1649" s="170"/>
      <c r="J1649" s="170"/>
      <c r="K1649" s="170"/>
      <c r="L1649" s="170"/>
      <c r="M1649" s="170"/>
    </row>
    <row r="1650" spans="1:13" ht="15.75">
      <c r="A1650" s="170"/>
      <c r="B1650" s="170"/>
      <c r="C1650" s="170"/>
      <c r="D1650" s="170"/>
      <c r="E1650" s="170"/>
      <c r="F1650" s="170"/>
      <c r="G1650" s="170"/>
      <c r="H1650" s="170"/>
      <c r="I1650" s="170"/>
      <c r="J1650" s="170"/>
      <c r="K1650" s="170"/>
      <c r="L1650" s="170"/>
      <c r="M1650" s="170"/>
    </row>
    <row r="1651" spans="1:13" ht="15.75">
      <c r="A1651" s="170"/>
      <c r="B1651" s="170"/>
      <c r="C1651" s="170"/>
      <c r="D1651" s="170"/>
      <c r="E1651" s="170"/>
      <c r="F1651" s="170"/>
      <c r="G1651" s="170"/>
      <c r="H1651" s="170"/>
      <c r="I1651" s="170"/>
      <c r="J1651" s="170"/>
      <c r="K1651" s="170"/>
      <c r="L1651" s="170"/>
      <c r="M1651" s="170"/>
    </row>
    <row r="1652" spans="1:13" ht="15.75">
      <c r="A1652" s="170"/>
      <c r="B1652" s="170"/>
      <c r="C1652" s="170"/>
      <c r="D1652" s="170"/>
      <c r="E1652" s="170"/>
      <c r="F1652" s="170"/>
      <c r="G1652" s="170"/>
      <c r="H1652" s="170"/>
      <c r="I1652" s="170"/>
      <c r="J1652" s="170"/>
      <c r="K1652" s="170"/>
      <c r="L1652" s="170"/>
      <c r="M1652" s="170"/>
    </row>
    <row r="1653" spans="1:13" ht="15.75">
      <c r="A1653" s="170"/>
      <c r="B1653" s="170"/>
      <c r="C1653" s="170"/>
      <c r="D1653" s="170"/>
      <c r="E1653" s="170"/>
      <c r="F1653" s="170"/>
      <c r="G1653" s="170"/>
      <c r="H1653" s="170"/>
      <c r="I1653" s="170"/>
      <c r="J1653" s="170"/>
      <c r="K1653" s="170"/>
      <c r="L1653" s="170"/>
      <c r="M1653" s="170"/>
    </row>
    <row r="1654" spans="1:13" ht="15.75">
      <c r="A1654" s="170"/>
      <c r="B1654" s="170"/>
      <c r="C1654" s="170"/>
      <c r="D1654" s="170"/>
      <c r="E1654" s="170"/>
      <c r="F1654" s="170"/>
      <c r="G1654" s="170"/>
      <c r="H1654" s="170"/>
      <c r="I1654" s="170"/>
      <c r="J1654" s="170"/>
      <c r="K1654" s="170"/>
      <c r="L1654" s="170"/>
      <c r="M1654" s="170"/>
    </row>
    <row r="1655" spans="1:13" ht="15.75">
      <c r="A1655" s="170"/>
      <c r="B1655" s="170"/>
      <c r="C1655" s="170"/>
      <c r="D1655" s="170"/>
      <c r="E1655" s="170"/>
      <c r="F1655" s="170"/>
      <c r="G1655" s="170"/>
      <c r="H1655" s="170"/>
      <c r="I1655" s="170"/>
      <c r="J1655" s="170"/>
      <c r="K1655" s="170"/>
      <c r="L1655" s="170"/>
      <c r="M1655" s="170"/>
    </row>
    <row r="1656" spans="1:13" ht="15.75">
      <c r="A1656" s="170"/>
      <c r="B1656" s="170"/>
      <c r="C1656" s="170"/>
      <c r="D1656" s="170"/>
      <c r="E1656" s="170"/>
      <c r="F1656" s="170"/>
      <c r="G1656" s="170"/>
      <c r="H1656" s="170"/>
      <c r="I1656" s="170"/>
      <c r="J1656" s="170"/>
      <c r="K1656" s="170"/>
      <c r="L1656" s="170"/>
      <c r="M1656" s="170"/>
    </row>
    <row r="1657" spans="1:13" ht="15.75">
      <c r="A1657" s="170"/>
      <c r="B1657" s="170"/>
      <c r="C1657" s="170"/>
      <c r="D1657" s="170"/>
      <c r="E1657" s="170"/>
      <c r="F1657" s="170"/>
      <c r="G1657" s="170"/>
      <c r="H1657" s="170"/>
      <c r="I1657" s="170"/>
      <c r="J1657" s="170"/>
      <c r="K1657" s="170"/>
      <c r="L1657" s="170"/>
      <c r="M1657" s="170"/>
    </row>
    <row r="1658" spans="1:13" ht="15.75">
      <c r="A1658" s="170"/>
      <c r="B1658" s="170"/>
      <c r="C1658" s="170"/>
      <c r="D1658" s="170"/>
      <c r="E1658" s="170"/>
      <c r="F1658" s="170"/>
      <c r="G1658" s="170"/>
      <c r="H1658" s="170"/>
      <c r="I1658" s="170"/>
      <c r="J1658" s="170"/>
      <c r="K1658" s="170"/>
      <c r="L1658" s="170"/>
      <c r="M1658" s="170"/>
    </row>
    <row r="1659" spans="1:13" ht="15.75">
      <c r="A1659" s="170"/>
      <c r="B1659" s="170"/>
      <c r="C1659" s="170"/>
      <c r="D1659" s="170"/>
      <c r="E1659" s="170"/>
      <c r="F1659" s="170"/>
      <c r="G1659" s="170"/>
      <c r="H1659" s="170"/>
      <c r="I1659" s="170"/>
      <c r="J1659" s="170"/>
      <c r="K1659" s="170"/>
      <c r="L1659" s="170"/>
      <c r="M1659" s="170"/>
    </row>
    <row r="1660" spans="1:13" ht="15.75">
      <c r="A1660" s="170"/>
      <c r="B1660" s="170"/>
      <c r="C1660" s="170"/>
      <c r="D1660" s="170"/>
      <c r="E1660" s="170"/>
      <c r="F1660" s="170"/>
      <c r="G1660" s="170"/>
      <c r="H1660" s="170"/>
      <c r="I1660" s="170"/>
      <c r="J1660" s="170"/>
      <c r="K1660" s="170"/>
      <c r="L1660" s="170"/>
      <c r="M1660" s="170"/>
    </row>
    <row r="1661" spans="1:13" ht="15.75">
      <c r="A1661" s="170"/>
      <c r="B1661" s="170"/>
      <c r="C1661" s="170"/>
      <c r="D1661" s="170"/>
      <c r="E1661" s="170"/>
      <c r="F1661" s="170"/>
      <c r="G1661" s="170"/>
      <c r="H1661" s="170"/>
      <c r="I1661" s="170"/>
      <c r="J1661" s="170"/>
      <c r="K1661" s="170"/>
      <c r="L1661" s="170"/>
      <c r="M1661" s="170"/>
    </row>
    <row r="1662" spans="1:13" ht="15.75">
      <c r="A1662" s="170"/>
      <c r="B1662" s="170"/>
      <c r="C1662" s="170"/>
      <c r="D1662" s="170"/>
      <c r="E1662" s="170"/>
      <c r="F1662" s="170"/>
      <c r="G1662" s="170"/>
      <c r="H1662" s="170"/>
      <c r="I1662" s="170"/>
      <c r="J1662" s="170"/>
      <c r="K1662" s="170"/>
      <c r="L1662" s="170"/>
      <c r="M1662" s="170"/>
    </row>
    <row r="1663" spans="1:13" ht="15.75">
      <c r="A1663" s="170"/>
      <c r="B1663" s="170"/>
      <c r="C1663" s="170"/>
      <c r="D1663" s="170"/>
      <c r="E1663" s="170"/>
      <c r="F1663" s="170"/>
      <c r="G1663" s="170"/>
      <c r="H1663" s="170"/>
      <c r="I1663" s="170"/>
      <c r="J1663" s="170"/>
      <c r="K1663" s="170"/>
      <c r="L1663" s="170"/>
      <c r="M1663" s="170"/>
    </row>
    <row r="1664" spans="1:13" ht="15.75">
      <c r="A1664" s="170"/>
      <c r="B1664" s="170"/>
      <c r="C1664" s="170"/>
      <c r="D1664" s="170"/>
      <c r="E1664" s="170"/>
      <c r="F1664" s="170"/>
      <c r="G1664" s="170"/>
      <c r="H1664" s="170"/>
      <c r="I1664" s="170"/>
      <c r="J1664" s="170"/>
      <c r="K1664" s="170"/>
      <c r="L1664" s="170"/>
      <c r="M1664" s="170"/>
    </row>
    <row r="1665" spans="1:13" ht="15.75">
      <c r="A1665" s="170"/>
      <c r="B1665" s="170"/>
      <c r="C1665" s="170"/>
      <c r="D1665" s="170"/>
      <c r="E1665" s="170"/>
      <c r="F1665" s="170"/>
      <c r="G1665" s="170"/>
      <c r="H1665" s="170"/>
      <c r="I1665" s="170"/>
      <c r="J1665" s="170"/>
      <c r="K1665" s="170"/>
      <c r="L1665" s="170"/>
      <c r="M1665" s="170"/>
    </row>
    <row r="1666" spans="1:13" ht="15.75">
      <c r="A1666" s="170"/>
      <c r="B1666" s="170"/>
      <c r="C1666" s="170"/>
      <c r="D1666" s="170"/>
      <c r="E1666" s="170"/>
      <c r="F1666" s="170"/>
      <c r="G1666" s="170"/>
      <c r="H1666" s="170"/>
      <c r="I1666" s="170"/>
      <c r="J1666" s="170"/>
      <c r="K1666" s="170"/>
      <c r="L1666" s="170"/>
      <c r="M1666" s="170"/>
    </row>
    <row r="1667" spans="1:13" ht="15.75">
      <c r="A1667" s="170"/>
      <c r="B1667" s="170"/>
      <c r="C1667" s="170"/>
      <c r="D1667" s="170"/>
      <c r="E1667" s="170"/>
      <c r="F1667" s="170"/>
      <c r="G1667" s="170"/>
      <c r="H1667" s="170"/>
      <c r="I1667" s="170"/>
      <c r="J1667" s="170"/>
      <c r="K1667" s="170"/>
      <c r="L1667" s="170"/>
      <c r="M1667" s="170"/>
    </row>
    <row r="1668" spans="1:13" ht="15.75">
      <c r="A1668" s="170"/>
      <c r="B1668" s="170"/>
      <c r="C1668" s="170"/>
      <c r="D1668" s="170"/>
      <c r="E1668" s="170"/>
      <c r="F1668" s="170"/>
      <c r="G1668" s="170"/>
      <c r="H1668" s="170"/>
      <c r="I1668" s="170"/>
      <c r="J1668" s="170"/>
      <c r="K1668" s="170"/>
      <c r="L1668" s="170"/>
      <c r="M1668" s="170"/>
    </row>
    <row r="1669" spans="1:13" ht="15.75">
      <c r="A1669" s="170"/>
      <c r="B1669" s="170"/>
      <c r="C1669" s="170"/>
      <c r="D1669" s="170"/>
      <c r="E1669" s="170"/>
      <c r="F1669" s="170"/>
      <c r="G1669" s="170"/>
      <c r="H1669" s="170"/>
      <c r="I1669" s="170"/>
      <c r="J1669" s="170"/>
      <c r="K1669" s="170"/>
      <c r="L1669" s="170"/>
      <c r="M1669" s="170"/>
    </row>
    <row r="1670" spans="1:13" ht="15.75">
      <c r="A1670" s="170"/>
      <c r="B1670" s="170"/>
      <c r="C1670" s="170"/>
      <c r="D1670" s="170"/>
      <c r="E1670" s="170"/>
      <c r="F1670" s="170"/>
      <c r="G1670" s="170"/>
      <c r="H1670" s="170"/>
      <c r="I1670" s="170"/>
      <c r="J1670" s="170"/>
      <c r="K1670" s="170"/>
      <c r="L1670" s="170"/>
      <c r="M1670" s="170"/>
    </row>
    <row r="1671" spans="1:13" ht="15.75">
      <c r="A1671" s="170"/>
      <c r="B1671" s="170"/>
      <c r="C1671" s="170"/>
      <c r="D1671" s="170"/>
      <c r="E1671" s="170"/>
      <c r="F1671" s="170"/>
      <c r="G1671" s="170"/>
      <c r="H1671" s="170"/>
      <c r="I1671" s="170"/>
      <c r="J1671" s="170"/>
      <c r="K1671" s="170"/>
      <c r="L1671" s="170"/>
      <c r="M1671" s="170"/>
    </row>
    <row r="1672" spans="1:13" ht="15.75">
      <c r="A1672" s="170"/>
      <c r="B1672" s="170"/>
      <c r="C1672" s="170"/>
      <c r="D1672" s="170"/>
      <c r="E1672" s="170"/>
      <c r="F1672" s="170"/>
      <c r="G1672" s="170"/>
      <c r="H1672" s="170"/>
      <c r="I1672" s="170"/>
      <c r="J1672" s="170"/>
      <c r="K1672" s="170"/>
      <c r="L1672" s="170"/>
      <c r="M1672" s="170"/>
    </row>
    <row r="1673" spans="1:13" ht="15.75">
      <c r="A1673" s="170"/>
      <c r="B1673" s="170"/>
      <c r="C1673" s="170"/>
      <c r="D1673" s="170"/>
      <c r="E1673" s="170"/>
      <c r="F1673" s="170"/>
      <c r="G1673" s="170"/>
      <c r="H1673" s="170"/>
      <c r="I1673" s="170"/>
      <c r="J1673" s="170"/>
      <c r="K1673" s="170"/>
      <c r="L1673" s="170"/>
      <c r="M1673" s="170"/>
    </row>
    <row r="1674" spans="1:13" ht="15.75">
      <c r="A1674" s="170"/>
      <c r="B1674" s="170"/>
      <c r="C1674" s="170"/>
      <c r="D1674" s="170"/>
      <c r="E1674" s="170"/>
      <c r="F1674" s="170"/>
      <c r="G1674" s="170"/>
      <c r="H1674" s="170"/>
      <c r="I1674" s="170"/>
      <c r="J1674" s="170"/>
      <c r="K1674" s="170"/>
      <c r="L1674" s="170"/>
      <c r="M1674" s="170"/>
    </row>
    <row r="1675" spans="1:13" ht="15.75">
      <c r="A1675" s="170"/>
      <c r="B1675" s="170"/>
      <c r="C1675" s="170"/>
      <c r="D1675" s="170"/>
      <c r="E1675" s="170"/>
      <c r="F1675" s="170"/>
      <c r="G1675" s="170"/>
      <c r="H1675" s="170"/>
      <c r="I1675" s="170"/>
      <c r="J1675" s="170"/>
      <c r="K1675" s="170"/>
      <c r="L1675" s="170"/>
      <c r="M1675" s="170"/>
    </row>
    <row r="1676" spans="1:13" ht="15.75">
      <c r="A1676" s="170"/>
      <c r="B1676" s="170"/>
      <c r="C1676" s="170"/>
      <c r="D1676" s="170"/>
      <c r="E1676" s="170"/>
      <c r="F1676" s="170"/>
      <c r="G1676" s="170"/>
      <c r="H1676" s="170"/>
      <c r="I1676" s="170"/>
      <c r="J1676" s="170"/>
      <c r="K1676" s="170"/>
      <c r="L1676" s="170"/>
      <c r="M1676" s="170"/>
    </row>
    <row r="1677" spans="1:13" ht="15.75">
      <c r="A1677" s="170"/>
      <c r="B1677" s="170"/>
      <c r="C1677" s="170"/>
      <c r="D1677" s="170"/>
      <c r="E1677" s="170"/>
      <c r="F1677" s="170"/>
      <c r="G1677" s="170"/>
      <c r="H1677" s="170"/>
      <c r="I1677" s="170"/>
      <c r="J1677" s="170"/>
      <c r="K1677" s="170"/>
      <c r="L1677" s="170"/>
      <c r="M1677" s="170"/>
    </row>
    <row r="1678" spans="1:13" ht="15.75">
      <c r="A1678" s="170"/>
      <c r="B1678" s="170"/>
      <c r="C1678" s="170"/>
      <c r="D1678" s="170"/>
      <c r="E1678" s="170"/>
      <c r="F1678" s="170"/>
      <c r="G1678" s="170"/>
      <c r="H1678" s="170"/>
      <c r="I1678" s="170"/>
      <c r="J1678" s="170"/>
      <c r="K1678" s="170"/>
      <c r="L1678" s="170"/>
      <c r="M1678" s="170"/>
    </row>
    <row r="1679" spans="1:13" ht="15.75">
      <c r="A1679" s="170"/>
      <c r="B1679" s="170"/>
      <c r="C1679" s="170"/>
      <c r="D1679" s="170"/>
      <c r="E1679" s="170"/>
      <c r="F1679" s="170"/>
      <c r="G1679" s="170"/>
      <c r="H1679" s="170"/>
      <c r="I1679" s="170"/>
      <c r="J1679" s="170"/>
      <c r="K1679" s="170"/>
      <c r="L1679" s="170"/>
      <c r="M1679" s="170"/>
    </row>
    <row r="1680" spans="1:13" ht="15.75">
      <c r="A1680" s="170"/>
      <c r="B1680" s="170"/>
      <c r="C1680" s="170"/>
      <c r="D1680" s="170"/>
      <c r="E1680" s="170"/>
      <c r="F1680" s="170"/>
      <c r="G1680" s="170"/>
      <c r="H1680" s="170"/>
      <c r="I1680" s="170"/>
      <c r="J1680" s="170"/>
      <c r="K1680" s="170"/>
      <c r="L1680" s="170"/>
      <c r="M1680" s="170"/>
    </row>
    <row r="1681" spans="1:13" ht="15.75">
      <c r="A1681" s="170"/>
      <c r="B1681" s="170"/>
      <c r="C1681" s="170"/>
      <c r="D1681" s="170"/>
      <c r="E1681" s="170"/>
      <c r="F1681" s="170"/>
      <c r="G1681" s="170"/>
      <c r="H1681" s="170"/>
      <c r="I1681" s="170"/>
      <c r="J1681" s="170"/>
      <c r="K1681" s="170"/>
      <c r="L1681" s="170"/>
      <c r="M1681" s="170"/>
    </row>
    <row r="1682" spans="1:13" ht="15.75">
      <c r="A1682" s="170"/>
      <c r="B1682" s="170"/>
      <c r="C1682" s="170"/>
      <c r="D1682" s="170"/>
      <c r="E1682" s="170"/>
      <c r="F1682" s="170"/>
      <c r="G1682" s="170"/>
      <c r="H1682" s="170"/>
      <c r="I1682" s="170"/>
      <c r="J1682" s="170"/>
      <c r="K1682" s="170"/>
      <c r="L1682" s="170"/>
      <c r="M1682" s="170"/>
    </row>
    <row r="1683" spans="1:13" ht="15.75">
      <c r="A1683" s="170"/>
      <c r="B1683" s="170"/>
      <c r="C1683" s="170"/>
      <c r="D1683" s="170"/>
      <c r="E1683" s="170"/>
      <c r="F1683" s="170"/>
      <c r="G1683" s="170"/>
      <c r="H1683" s="170"/>
      <c r="I1683" s="170"/>
      <c r="J1683" s="170"/>
      <c r="K1683" s="170"/>
      <c r="L1683" s="170"/>
      <c r="M1683" s="170"/>
    </row>
    <row r="1684" spans="1:13" ht="15.75">
      <c r="A1684" s="170"/>
      <c r="B1684" s="170"/>
      <c r="C1684" s="170"/>
      <c r="D1684" s="170"/>
      <c r="E1684" s="170"/>
      <c r="F1684" s="170"/>
      <c r="G1684" s="170"/>
      <c r="H1684" s="170"/>
      <c r="I1684" s="170"/>
      <c r="J1684" s="170"/>
      <c r="K1684" s="170"/>
      <c r="L1684" s="170"/>
      <c r="M1684" s="170"/>
    </row>
    <row r="1685" spans="1:13" ht="15.75">
      <c r="A1685" s="170"/>
      <c r="B1685" s="170"/>
      <c r="C1685" s="170"/>
      <c r="D1685" s="170"/>
      <c r="E1685" s="170"/>
      <c r="F1685" s="170"/>
      <c r="G1685" s="170"/>
      <c r="H1685" s="170"/>
      <c r="I1685" s="170"/>
      <c r="J1685" s="170"/>
      <c r="K1685" s="170"/>
      <c r="L1685" s="170"/>
      <c r="M1685" s="170"/>
    </row>
    <row r="1686" spans="1:13" ht="15.75">
      <c r="A1686" s="170"/>
      <c r="B1686" s="170"/>
      <c r="C1686" s="170"/>
      <c r="D1686" s="170"/>
      <c r="E1686" s="170"/>
      <c r="F1686" s="170"/>
      <c r="G1686" s="170"/>
      <c r="H1686" s="170"/>
      <c r="I1686" s="170"/>
      <c r="J1686" s="170"/>
      <c r="K1686" s="170"/>
      <c r="L1686" s="170"/>
      <c r="M1686" s="170"/>
    </row>
    <row r="1687" spans="1:13" ht="15.75">
      <c r="A1687" s="170"/>
      <c r="B1687" s="170"/>
      <c r="C1687" s="170"/>
      <c r="D1687" s="170"/>
      <c r="E1687" s="170"/>
      <c r="F1687" s="170"/>
      <c r="G1687" s="170"/>
      <c r="H1687" s="170"/>
      <c r="I1687" s="170"/>
      <c r="J1687" s="170"/>
      <c r="K1687" s="170"/>
      <c r="L1687" s="170"/>
      <c r="M1687" s="170"/>
    </row>
    <row r="1688" spans="1:13" ht="15.75">
      <c r="A1688" s="170"/>
      <c r="B1688" s="170"/>
      <c r="C1688" s="170"/>
      <c r="D1688" s="170"/>
      <c r="E1688" s="170"/>
      <c r="F1688" s="170"/>
      <c r="G1688" s="170"/>
      <c r="H1688" s="170"/>
      <c r="I1688" s="170"/>
      <c r="J1688" s="170"/>
      <c r="K1688" s="170"/>
      <c r="L1688" s="170"/>
      <c r="M1688" s="170"/>
    </row>
    <row r="1689" spans="1:13" ht="15.75">
      <c r="A1689" s="170"/>
      <c r="B1689" s="170"/>
      <c r="C1689" s="170"/>
      <c r="D1689" s="170"/>
      <c r="E1689" s="170"/>
      <c r="F1689" s="170"/>
      <c r="G1689" s="170"/>
      <c r="H1689" s="170"/>
      <c r="I1689" s="170"/>
      <c r="J1689" s="170"/>
      <c r="K1689" s="170"/>
      <c r="L1689" s="170"/>
      <c r="M1689" s="170"/>
    </row>
    <row r="1690" spans="1:13" ht="15.75">
      <c r="A1690" s="170"/>
      <c r="B1690" s="170"/>
      <c r="C1690" s="170"/>
      <c r="D1690" s="170"/>
      <c r="E1690" s="170"/>
      <c r="F1690" s="170"/>
      <c r="G1690" s="170"/>
      <c r="H1690" s="170"/>
      <c r="I1690" s="170"/>
      <c r="J1690" s="170"/>
      <c r="K1690" s="170"/>
      <c r="L1690" s="170"/>
      <c r="M1690" s="170"/>
    </row>
    <row r="1691" spans="1:13" ht="15.75">
      <c r="A1691" s="170"/>
      <c r="B1691" s="170"/>
      <c r="C1691" s="170"/>
      <c r="D1691" s="170"/>
      <c r="E1691" s="170"/>
      <c r="F1691" s="170"/>
      <c r="G1691" s="170"/>
      <c r="H1691" s="170"/>
      <c r="I1691" s="170"/>
      <c r="J1691" s="170"/>
      <c r="K1691" s="170"/>
      <c r="L1691" s="170"/>
      <c r="M1691" s="170"/>
    </row>
    <row r="1692" spans="1:13" ht="15.75">
      <c r="A1692" s="170"/>
      <c r="B1692" s="170"/>
      <c r="C1692" s="170"/>
      <c r="D1692" s="170"/>
      <c r="E1692" s="170"/>
      <c r="F1692" s="170"/>
      <c r="G1692" s="170"/>
      <c r="H1692" s="170"/>
      <c r="I1692" s="170"/>
      <c r="J1692" s="170"/>
      <c r="K1692" s="170"/>
      <c r="L1692" s="170"/>
      <c r="M1692" s="170"/>
    </row>
    <row r="1693" spans="1:13" ht="15.75">
      <c r="A1693" s="170"/>
      <c r="B1693" s="170"/>
      <c r="C1693" s="170"/>
      <c r="D1693" s="170"/>
      <c r="E1693" s="170"/>
      <c r="F1693" s="170"/>
      <c r="G1693" s="170"/>
      <c r="H1693" s="170"/>
      <c r="I1693" s="170"/>
      <c r="J1693" s="170"/>
      <c r="K1693" s="170"/>
      <c r="L1693" s="170"/>
      <c r="M1693" s="170"/>
    </row>
    <row r="1694" spans="1:13" ht="15.75">
      <c r="A1694" s="170"/>
      <c r="B1694" s="170"/>
      <c r="C1694" s="170"/>
      <c r="D1694" s="170"/>
      <c r="E1694" s="170"/>
      <c r="F1694" s="170"/>
      <c r="G1694" s="170"/>
      <c r="H1694" s="170"/>
      <c r="I1694" s="170"/>
      <c r="J1694" s="170"/>
      <c r="K1694" s="170"/>
      <c r="L1694" s="170"/>
      <c r="M1694" s="170"/>
    </row>
    <row r="1695" spans="1:13" ht="15.75">
      <c r="A1695" s="170"/>
      <c r="B1695" s="170"/>
      <c r="C1695" s="170"/>
      <c r="D1695" s="170"/>
      <c r="E1695" s="170"/>
      <c r="F1695" s="170"/>
      <c r="G1695" s="170"/>
      <c r="H1695" s="170"/>
      <c r="I1695" s="170"/>
      <c r="J1695" s="170"/>
      <c r="K1695" s="170"/>
      <c r="L1695" s="170"/>
      <c r="M1695" s="170"/>
    </row>
    <row r="1696" spans="1:13" ht="15.75">
      <c r="A1696" s="170"/>
      <c r="B1696" s="170"/>
      <c r="C1696" s="170"/>
      <c r="D1696" s="170"/>
      <c r="E1696" s="170"/>
      <c r="F1696" s="170"/>
      <c r="G1696" s="170"/>
      <c r="H1696" s="170"/>
      <c r="I1696" s="170"/>
      <c r="J1696" s="170"/>
      <c r="K1696" s="170"/>
      <c r="L1696" s="170"/>
      <c r="M1696" s="170"/>
    </row>
    <row r="1697" spans="1:13" ht="15.75">
      <c r="A1697" s="170"/>
      <c r="B1697" s="170"/>
      <c r="C1697" s="170"/>
      <c r="D1697" s="170"/>
      <c r="E1697" s="170"/>
      <c r="F1697" s="170"/>
      <c r="G1697" s="170"/>
      <c r="H1697" s="170"/>
      <c r="I1697" s="170"/>
      <c r="J1697" s="170"/>
      <c r="K1697" s="170"/>
      <c r="L1697" s="170"/>
      <c r="M1697" s="170"/>
    </row>
    <row r="1698" spans="1:13" ht="15.75">
      <c r="A1698" s="170"/>
      <c r="B1698" s="170"/>
      <c r="C1698" s="170"/>
      <c r="D1698" s="170"/>
      <c r="E1698" s="170"/>
      <c r="F1698" s="170"/>
      <c r="G1698" s="170"/>
      <c r="H1698" s="170"/>
      <c r="I1698" s="170"/>
      <c r="J1698" s="170"/>
      <c r="K1698" s="170"/>
      <c r="L1698" s="170"/>
      <c r="M1698" s="170"/>
    </row>
    <row r="1699" spans="1:13" ht="15.75">
      <c r="A1699" s="170"/>
      <c r="B1699" s="170"/>
      <c r="C1699" s="170"/>
      <c r="D1699" s="170"/>
      <c r="E1699" s="170"/>
      <c r="F1699" s="170"/>
      <c r="G1699" s="170"/>
      <c r="H1699" s="170"/>
      <c r="I1699" s="170"/>
      <c r="J1699" s="170"/>
      <c r="K1699" s="170"/>
      <c r="L1699" s="170"/>
      <c r="M1699" s="170"/>
    </row>
    <row r="1700" spans="1:13" ht="15.75">
      <c r="A1700" s="170"/>
      <c r="B1700" s="170"/>
      <c r="C1700" s="170"/>
      <c r="D1700" s="170"/>
      <c r="E1700" s="170"/>
      <c r="F1700" s="170"/>
      <c r="G1700" s="170"/>
      <c r="H1700" s="170"/>
      <c r="I1700" s="170"/>
      <c r="J1700" s="170"/>
      <c r="K1700" s="170"/>
      <c r="L1700" s="170"/>
      <c r="M1700" s="170"/>
    </row>
    <row r="1701" spans="1:13" ht="15.75">
      <c r="A1701" s="170"/>
      <c r="B1701" s="170"/>
      <c r="C1701" s="170"/>
      <c r="D1701" s="170"/>
      <c r="E1701" s="170"/>
      <c r="F1701" s="170"/>
      <c r="G1701" s="170"/>
      <c r="H1701" s="170"/>
      <c r="I1701" s="170"/>
      <c r="J1701" s="170"/>
      <c r="K1701" s="170"/>
      <c r="L1701" s="170"/>
      <c r="M1701" s="170"/>
    </row>
    <row r="1702" spans="1:13" ht="15.75">
      <c r="A1702" s="170"/>
      <c r="B1702" s="170"/>
      <c r="C1702" s="170"/>
      <c r="D1702" s="170"/>
      <c r="E1702" s="170"/>
      <c r="F1702" s="170"/>
      <c r="G1702" s="170"/>
      <c r="H1702" s="170"/>
      <c r="I1702" s="170"/>
      <c r="J1702" s="170"/>
      <c r="K1702" s="170"/>
      <c r="L1702" s="170"/>
      <c r="M1702" s="170"/>
    </row>
    <row r="1703" spans="1:13" ht="15.75">
      <c r="A1703" s="170"/>
      <c r="B1703" s="170"/>
      <c r="C1703" s="170"/>
      <c r="D1703" s="170"/>
      <c r="E1703" s="170"/>
      <c r="F1703" s="170"/>
      <c r="G1703" s="170"/>
      <c r="H1703" s="170"/>
      <c r="I1703" s="170"/>
      <c r="J1703" s="170"/>
      <c r="K1703" s="170"/>
      <c r="L1703" s="170"/>
      <c r="M1703" s="170"/>
    </row>
    <row r="1704" spans="1:13" ht="15.75">
      <c r="A1704" s="170"/>
      <c r="B1704" s="170"/>
      <c r="C1704" s="170"/>
      <c r="D1704" s="170"/>
      <c r="E1704" s="170"/>
      <c r="F1704" s="170"/>
      <c r="G1704" s="170"/>
      <c r="H1704" s="170"/>
      <c r="I1704" s="170"/>
      <c r="J1704" s="170"/>
      <c r="K1704" s="170"/>
      <c r="L1704" s="170"/>
      <c r="M1704" s="170"/>
    </row>
    <row r="1705" spans="1:13" ht="15.75">
      <c r="A1705" s="170"/>
      <c r="B1705" s="170"/>
      <c r="C1705" s="170"/>
      <c r="D1705" s="170"/>
      <c r="E1705" s="170"/>
      <c r="F1705" s="170"/>
      <c r="G1705" s="170"/>
      <c r="H1705" s="170"/>
      <c r="I1705" s="170"/>
      <c r="J1705" s="170"/>
      <c r="K1705" s="170"/>
      <c r="L1705" s="170"/>
      <c r="M1705" s="170"/>
    </row>
    <row r="1706" spans="1:13" ht="15.75">
      <c r="A1706" s="170"/>
      <c r="B1706" s="170"/>
      <c r="C1706" s="170"/>
      <c r="D1706" s="170"/>
      <c r="E1706" s="170"/>
      <c r="F1706" s="170"/>
      <c r="G1706" s="170"/>
      <c r="H1706" s="170"/>
      <c r="I1706" s="170"/>
      <c r="J1706" s="170"/>
      <c r="K1706" s="170"/>
      <c r="L1706" s="170"/>
      <c r="M1706" s="170"/>
    </row>
    <row r="1707" spans="1:13" ht="15.75">
      <c r="A1707" s="170"/>
      <c r="B1707" s="170"/>
      <c r="C1707" s="170"/>
      <c r="D1707" s="170"/>
      <c r="E1707" s="170"/>
      <c r="F1707" s="170"/>
      <c r="G1707" s="170"/>
      <c r="H1707" s="170"/>
      <c r="I1707" s="170"/>
      <c r="J1707" s="170"/>
      <c r="K1707" s="170"/>
      <c r="L1707" s="170"/>
      <c r="M1707" s="170"/>
    </row>
    <row r="1708" spans="1:13" ht="15.75">
      <c r="A1708" s="170"/>
      <c r="B1708" s="170"/>
      <c r="C1708" s="170"/>
      <c r="D1708" s="170"/>
      <c r="E1708" s="170"/>
      <c r="F1708" s="170"/>
      <c r="G1708" s="170"/>
      <c r="H1708" s="170"/>
      <c r="I1708" s="170"/>
      <c r="J1708" s="170"/>
      <c r="K1708" s="170"/>
      <c r="L1708" s="170"/>
      <c r="M1708" s="170"/>
    </row>
    <row r="1709" spans="1:13" ht="15.75">
      <c r="A1709" s="170"/>
      <c r="B1709" s="170"/>
      <c r="C1709" s="170"/>
      <c r="D1709" s="170"/>
      <c r="E1709" s="170"/>
      <c r="F1709" s="170"/>
      <c r="G1709" s="170"/>
      <c r="H1709" s="170"/>
      <c r="I1709" s="170"/>
      <c r="J1709" s="170"/>
      <c r="K1709" s="170"/>
      <c r="L1709" s="170"/>
      <c r="M1709" s="170"/>
    </row>
    <row r="1710" spans="1:13" ht="15.75">
      <c r="A1710" s="170"/>
      <c r="B1710" s="170"/>
      <c r="C1710" s="170"/>
      <c r="D1710" s="170"/>
      <c r="E1710" s="170"/>
      <c r="F1710" s="170"/>
      <c r="G1710" s="170"/>
      <c r="H1710" s="170"/>
      <c r="I1710" s="170"/>
      <c r="J1710" s="170"/>
      <c r="K1710" s="170"/>
      <c r="L1710" s="170"/>
      <c r="M1710" s="170"/>
    </row>
    <row r="1711" spans="1:13" ht="15.75">
      <c r="A1711" s="170"/>
      <c r="B1711" s="170"/>
      <c r="C1711" s="170"/>
      <c r="D1711" s="170"/>
      <c r="E1711" s="170"/>
      <c r="F1711" s="170"/>
      <c r="G1711" s="170"/>
      <c r="H1711" s="170"/>
      <c r="I1711" s="170"/>
      <c r="J1711" s="170"/>
      <c r="K1711" s="170"/>
      <c r="L1711" s="170"/>
      <c r="M1711" s="170"/>
    </row>
    <row r="1712" spans="1:13" ht="15.75">
      <c r="A1712" s="170"/>
      <c r="B1712" s="170"/>
      <c r="C1712" s="170"/>
      <c r="D1712" s="170"/>
      <c r="E1712" s="170"/>
      <c r="F1712" s="170"/>
      <c r="G1712" s="170"/>
      <c r="H1712" s="170"/>
      <c r="I1712" s="170"/>
      <c r="J1712" s="170"/>
      <c r="K1712" s="170"/>
      <c r="L1712" s="170"/>
      <c r="M1712" s="170"/>
    </row>
    <row r="1713" spans="1:13" ht="15.75">
      <c r="A1713" s="170"/>
      <c r="B1713" s="170"/>
      <c r="C1713" s="170"/>
      <c r="D1713" s="170"/>
      <c r="E1713" s="170"/>
      <c r="F1713" s="170"/>
      <c r="G1713" s="170"/>
      <c r="H1713" s="170"/>
      <c r="I1713" s="170"/>
      <c r="J1713" s="170"/>
      <c r="K1713" s="170"/>
      <c r="L1713" s="170"/>
      <c r="M1713" s="170"/>
    </row>
    <row r="1714" spans="1:13" ht="15.75">
      <c r="A1714" s="170"/>
      <c r="B1714" s="170"/>
      <c r="C1714" s="170"/>
      <c r="D1714" s="170"/>
      <c r="E1714" s="170"/>
      <c r="F1714" s="170"/>
      <c r="G1714" s="170"/>
      <c r="H1714" s="170"/>
      <c r="I1714" s="170"/>
      <c r="J1714" s="170"/>
      <c r="K1714" s="170"/>
      <c r="L1714" s="170"/>
      <c r="M1714" s="170"/>
    </row>
    <row r="1715" spans="1:13" ht="15.75">
      <c r="A1715" s="170"/>
      <c r="B1715" s="170"/>
      <c r="C1715" s="170"/>
      <c r="D1715" s="170"/>
      <c r="E1715" s="170"/>
      <c r="F1715" s="170"/>
      <c r="G1715" s="170"/>
      <c r="H1715" s="170"/>
      <c r="I1715" s="170"/>
      <c r="J1715" s="170"/>
      <c r="K1715" s="170"/>
      <c r="L1715" s="170"/>
      <c r="M1715" s="170"/>
    </row>
    <row r="1716" spans="1:13" ht="15.75">
      <c r="A1716" s="170"/>
      <c r="B1716" s="170"/>
      <c r="C1716" s="170"/>
      <c r="D1716" s="170"/>
      <c r="E1716" s="170"/>
      <c r="F1716" s="170"/>
      <c r="G1716" s="170"/>
      <c r="H1716" s="170"/>
      <c r="I1716" s="170"/>
      <c r="J1716" s="170"/>
      <c r="K1716" s="170"/>
      <c r="L1716" s="170"/>
      <c r="M1716" s="170"/>
    </row>
    <row r="1717" spans="1:13" ht="15.75">
      <c r="A1717" s="170"/>
      <c r="B1717" s="170"/>
      <c r="C1717" s="170"/>
      <c r="D1717" s="170"/>
      <c r="E1717" s="170"/>
      <c r="F1717" s="170"/>
      <c r="G1717" s="170"/>
      <c r="H1717" s="170"/>
      <c r="I1717" s="170"/>
      <c r="J1717" s="170"/>
      <c r="K1717" s="170"/>
      <c r="L1717" s="170"/>
      <c r="M1717" s="170"/>
    </row>
    <row r="1718" spans="1:13" ht="15.75">
      <c r="A1718" s="170"/>
      <c r="B1718" s="170"/>
      <c r="C1718" s="170"/>
      <c r="D1718" s="170"/>
      <c r="E1718" s="170"/>
      <c r="F1718" s="170"/>
      <c r="G1718" s="170"/>
      <c r="H1718" s="170"/>
      <c r="I1718" s="170"/>
      <c r="J1718" s="170"/>
      <c r="K1718" s="170"/>
      <c r="L1718" s="170"/>
      <c r="M1718" s="170"/>
    </row>
    <row r="1719" spans="1:13" ht="15.75">
      <c r="A1719" s="170"/>
      <c r="B1719" s="170"/>
      <c r="C1719" s="170"/>
      <c r="D1719" s="170"/>
      <c r="E1719" s="170"/>
      <c r="F1719" s="170"/>
      <c r="G1719" s="170"/>
      <c r="H1719" s="170"/>
      <c r="I1719" s="170"/>
      <c r="J1719" s="170"/>
      <c r="K1719" s="170"/>
      <c r="L1719" s="170"/>
      <c r="M1719" s="170"/>
    </row>
    <row r="1720" spans="1:13" ht="15.75">
      <c r="A1720" s="170"/>
      <c r="B1720" s="170"/>
      <c r="C1720" s="170"/>
      <c r="D1720" s="170"/>
      <c r="E1720" s="170"/>
      <c r="F1720" s="170"/>
      <c r="G1720" s="170"/>
      <c r="H1720" s="170"/>
      <c r="I1720" s="170"/>
      <c r="J1720" s="170"/>
      <c r="K1720" s="170"/>
      <c r="L1720" s="170"/>
      <c r="M1720" s="170"/>
    </row>
    <row r="1721" spans="1:13" ht="15.75">
      <c r="A1721" s="170"/>
      <c r="B1721" s="170"/>
      <c r="C1721" s="170"/>
      <c r="D1721" s="170"/>
      <c r="E1721" s="170"/>
      <c r="F1721" s="170"/>
      <c r="G1721" s="170"/>
      <c r="H1721" s="170"/>
      <c r="I1721" s="170"/>
      <c r="J1721" s="170"/>
      <c r="K1721" s="170"/>
      <c r="L1721" s="170"/>
      <c r="M1721" s="170"/>
    </row>
    <row r="1722" spans="1:13" ht="15.75">
      <c r="A1722" s="170"/>
      <c r="B1722" s="170"/>
      <c r="C1722" s="170"/>
      <c r="D1722" s="170"/>
      <c r="E1722" s="170"/>
      <c r="F1722" s="170"/>
      <c r="G1722" s="170"/>
      <c r="H1722" s="170"/>
      <c r="I1722" s="170"/>
      <c r="J1722" s="170"/>
      <c r="K1722" s="170"/>
      <c r="L1722" s="170"/>
      <c r="M1722" s="170"/>
    </row>
    <row r="1723" spans="1:13" ht="15.75">
      <c r="A1723" s="170"/>
      <c r="B1723" s="170"/>
      <c r="C1723" s="170"/>
      <c r="D1723" s="170"/>
      <c r="E1723" s="170"/>
      <c r="F1723" s="170"/>
      <c r="G1723" s="170"/>
      <c r="H1723" s="170"/>
      <c r="I1723" s="170"/>
      <c r="J1723" s="170"/>
      <c r="K1723" s="170"/>
      <c r="L1723" s="170"/>
      <c r="M1723" s="170"/>
    </row>
    <row r="1724" spans="1:13" ht="15.75">
      <c r="A1724" s="170"/>
      <c r="B1724" s="170"/>
      <c r="C1724" s="170"/>
      <c r="D1724" s="170"/>
      <c r="E1724" s="170"/>
      <c r="F1724" s="170"/>
      <c r="G1724" s="170"/>
      <c r="H1724" s="170"/>
      <c r="I1724" s="170"/>
      <c r="J1724" s="170"/>
      <c r="K1724" s="170"/>
      <c r="L1724" s="170"/>
      <c r="M1724" s="170"/>
    </row>
    <row r="1725" spans="1:13" ht="15.75">
      <c r="A1725" s="170"/>
      <c r="B1725" s="170"/>
      <c r="C1725" s="170"/>
      <c r="D1725" s="170"/>
      <c r="E1725" s="170"/>
      <c r="F1725" s="170"/>
      <c r="G1725" s="170"/>
      <c r="H1725" s="170"/>
      <c r="I1725" s="170"/>
      <c r="J1725" s="170"/>
      <c r="K1725" s="170"/>
      <c r="L1725" s="170"/>
      <c r="M1725" s="170"/>
    </row>
    <row r="1726" spans="1:13" ht="15.75">
      <c r="A1726" s="170"/>
      <c r="B1726" s="170"/>
      <c r="C1726" s="170"/>
      <c r="D1726" s="170"/>
      <c r="E1726" s="170"/>
      <c r="F1726" s="170"/>
      <c r="G1726" s="170"/>
      <c r="H1726" s="170"/>
      <c r="I1726" s="170"/>
      <c r="J1726" s="170"/>
      <c r="K1726" s="170"/>
      <c r="L1726" s="170"/>
      <c r="M1726" s="170"/>
    </row>
    <row r="1727" spans="1:13" ht="15.75">
      <c r="A1727" s="170"/>
      <c r="B1727" s="170"/>
      <c r="C1727" s="170"/>
      <c r="D1727" s="170"/>
      <c r="E1727" s="170"/>
      <c r="F1727" s="170"/>
      <c r="G1727" s="170"/>
      <c r="H1727" s="170"/>
      <c r="I1727" s="170"/>
      <c r="J1727" s="170"/>
      <c r="K1727" s="170"/>
      <c r="L1727" s="170"/>
      <c r="M1727" s="170"/>
    </row>
    <row r="1728" spans="1:13" ht="15.75">
      <c r="A1728" s="170"/>
      <c r="B1728" s="170"/>
      <c r="C1728" s="170"/>
      <c r="D1728" s="170"/>
      <c r="E1728" s="170"/>
      <c r="F1728" s="170"/>
      <c r="G1728" s="170"/>
      <c r="H1728" s="170"/>
      <c r="I1728" s="170"/>
      <c r="J1728" s="170"/>
      <c r="K1728" s="170"/>
      <c r="L1728" s="170"/>
      <c r="M1728" s="170"/>
    </row>
    <row r="1729" spans="1:13" ht="15.75">
      <c r="A1729" s="170"/>
      <c r="B1729" s="170"/>
      <c r="C1729" s="170"/>
      <c r="D1729" s="170"/>
      <c r="E1729" s="170"/>
      <c r="F1729" s="170"/>
      <c r="G1729" s="170"/>
      <c r="H1729" s="170"/>
      <c r="I1729" s="170"/>
      <c r="J1729" s="170"/>
      <c r="K1729" s="170"/>
      <c r="L1729" s="170"/>
      <c r="M1729" s="170"/>
    </row>
    <row r="1730" spans="1:13" ht="15.75">
      <c r="A1730" s="170"/>
      <c r="B1730" s="170"/>
      <c r="C1730" s="170"/>
      <c r="D1730" s="170"/>
      <c r="E1730" s="170"/>
      <c r="F1730" s="170"/>
      <c r="G1730" s="170"/>
      <c r="H1730" s="170"/>
      <c r="I1730" s="170"/>
      <c r="J1730" s="170"/>
      <c r="K1730" s="170"/>
      <c r="L1730" s="170"/>
      <c r="M1730" s="170"/>
    </row>
    <row r="1731" spans="1:13" ht="15.75">
      <c r="A1731" s="170"/>
      <c r="B1731" s="170"/>
      <c r="C1731" s="170"/>
      <c r="D1731" s="170"/>
      <c r="E1731" s="170"/>
      <c r="F1731" s="170"/>
      <c r="G1731" s="170"/>
      <c r="H1731" s="170"/>
      <c r="I1731" s="170"/>
      <c r="J1731" s="170"/>
      <c r="K1731" s="170"/>
      <c r="L1731" s="170"/>
      <c r="M1731" s="170"/>
    </row>
    <row r="1732" spans="1:13" ht="15.75">
      <c r="A1732" s="170"/>
      <c r="B1732" s="170"/>
      <c r="C1732" s="170"/>
      <c r="D1732" s="170"/>
      <c r="E1732" s="170"/>
      <c r="F1732" s="170"/>
      <c r="G1732" s="170"/>
      <c r="H1732" s="170"/>
      <c r="I1732" s="170"/>
      <c r="J1732" s="170"/>
      <c r="K1732" s="170"/>
      <c r="L1732" s="170"/>
      <c r="M1732" s="170"/>
    </row>
    <row r="1733" spans="1:13" ht="15.75">
      <c r="A1733" s="170"/>
      <c r="B1733" s="170"/>
      <c r="C1733" s="170"/>
      <c r="D1733" s="170"/>
      <c r="E1733" s="170"/>
      <c r="F1733" s="170"/>
      <c r="G1733" s="170"/>
      <c r="H1733" s="170"/>
      <c r="I1733" s="170"/>
      <c r="J1733" s="170"/>
      <c r="K1733" s="170"/>
      <c r="L1733" s="170"/>
      <c r="M1733" s="170"/>
    </row>
    <row r="1734" spans="1:13" ht="15.75">
      <c r="A1734" s="170"/>
      <c r="B1734" s="170"/>
      <c r="C1734" s="170"/>
      <c r="D1734" s="170"/>
      <c r="E1734" s="170"/>
      <c r="F1734" s="170"/>
      <c r="G1734" s="170"/>
      <c r="H1734" s="170"/>
      <c r="I1734" s="170"/>
      <c r="J1734" s="170"/>
      <c r="K1734" s="170"/>
      <c r="L1734" s="170"/>
      <c r="M1734" s="170"/>
    </row>
    <row r="1735" spans="1:13" ht="15.75">
      <c r="A1735" s="170"/>
      <c r="B1735" s="170"/>
      <c r="C1735" s="170"/>
      <c r="D1735" s="170"/>
      <c r="E1735" s="170"/>
      <c r="F1735" s="170"/>
      <c r="G1735" s="170"/>
      <c r="H1735" s="170"/>
      <c r="I1735" s="170"/>
      <c r="J1735" s="170"/>
      <c r="K1735" s="170"/>
      <c r="L1735" s="170"/>
      <c r="M1735" s="170"/>
    </row>
    <row r="1736" spans="1:13" ht="15.75">
      <c r="A1736" s="170"/>
      <c r="B1736" s="170"/>
      <c r="C1736" s="170"/>
      <c r="D1736" s="170"/>
      <c r="E1736" s="170"/>
      <c r="F1736" s="170"/>
      <c r="G1736" s="170"/>
      <c r="H1736" s="170"/>
      <c r="I1736" s="170"/>
      <c r="J1736" s="170"/>
      <c r="K1736" s="170"/>
      <c r="L1736" s="170"/>
      <c r="M1736" s="170"/>
    </row>
    <row r="1737" spans="1:13" ht="15.75">
      <c r="A1737" s="170"/>
      <c r="B1737" s="170"/>
      <c r="C1737" s="170"/>
      <c r="D1737" s="170"/>
      <c r="E1737" s="170"/>
      <c r="F1737" s="170"/>
      <c r="G1737" s="170"/>
      <c r="H1737" s="170"/>
      <c r="I1737" s="170"/>
      <c r="J1737" s="170"/>
      <c r="K1737" s="170"/>
      <c r="L1737" s="170"/>
      <c r="M1737" s="170"/>
    </row>
    <row r="1738" spans="1:13" ht="15.75">
      <c r="A1738" s="170"/>
      <c r="B1738" s="170"/>
      <c r="C1738" s="170"/>
      <c r="D1738" s="170"/>
      <c r="E1738" s="170"/>
      <c r="F1738" s="170"/>
      <c r="G1738" s="170"/>
      <c r="H1738" s="170"/>
      <c r="I1738" s="170"/>
      <c r="J1738" s="170"/>
      <c r="K1738" s="170"/>
      <c r="L1738" s="170"/>
      <c r="M1738" s="170"/>
    </row>
    <row r="1739" spans="1:13" ht="15.75">
      <c r="A1739" s="170"/>
      <c r="B1739" s="170"/>
      <c r="C1739" s="170"/>
      <c r="D1739" s="170"/>
      <c r="E1739" s="170"/>
      <c r="F1739" s="170"/>
      <c r="G1739" s="170"/>
      <c r="H1739" s="170"/>
      <c r="I1739" s="170"/>
      <c r="J1739" s="170"/>
      <c r="K1739" s="170"/>
      <c r="L1739" s="170"/>
      <c r="M1739" s="170"/>
    </row>
    <row r="1740" spans="1:13" ht="15.75">
      <c r="A1740" s="170"/>
      <c r="B1740" s="170"/>
      <c r="C1740" s="170"/>
      <c r="D1740" s="170"/>
      <c r="E1740" s="170"/>
      <c r="F1740" s="170"/>
      <c r="G1740" s="170"/>
      <c r="H1740" s="170"/>
      <c r="I1740" s="170"/>
      <c r="J1740" s="170"/>
      <c r="K1740" s="170"/>
      <c r="L1740" s="170"/>
      <c r="M1740" s="170"/>
    </row>
    <row r="1741" spans="1:13" ht="15.75">
      <c r="A1741" s="170"/>
      <c r="B1741" s="170"/>
      <c r="C1741" s="170"/>
      <c r="D1741" s="170"/>
      <c r="E1741" s="170"/>
      <c r="F1741" s="170"/>
      <c r="G1741" s="170"/>
      <c r="H1741" s="170"/>
      <c r="I1741" s="170"/>
      <c r="J1741" s="170"/>
      <c r="K1741" s="170"/>
      <c r="L1741" s="170"/>
      <c r="M1741" s="170"/>
    </row>
    <row r="1742" spans="1:13" ht="15.75">
      <c r="A1742" s="170"/>
      <c r="B1742" s="170"/>
      <c r="C1742" s="170"/>
      <c r="D1742" s="170"/>
      <c r="E1742" s="170"/>
      <c r="F1742" s="170"/>
      <c r="G1742" s="170"/>
      <c r="H1742" s="170"/>
      <c r="I1742" s="170"/>
      <c r="J1742" s="170"/>
      <c r="K1742" s="170"/>
      <c r="L1742" s="170"/>
      <c r="M1742" s="170"/>
    </row>
    <row r="1743" spans="1:13" ht="15.75">
      <c r="A1743" s="170"/>
      <c r="B1743" s="170"/>
      <c r="C1743" s="170"/>
      <c r="D1743" s="170"/>
      <c r="E1743" s="170"/>
      <c r="F1743" s="170"/>
      <c r="G1743" s="170"/>
      <c r="H1743" s="170"/>
      <c r="I1743" s="170"/>
      <c r="J1743" s="170"/>
      <c r="K1743" s="170"/>
      <c r="L1743" s="170"/>
      <c r="M1743" s="170"/>
    </row>
    <row r="1744" spans="1:13" ht="15.75">
      <c r="A1744" s="170"/>
      <c r="B1744" s="170"/>
      <c r="C1744" s="170"/>
      <c r="D1744" s="170"/>
      <c r="E1744" s="170"/>
      <c r="F1744" s="170"/>
      <c r="G1744" s="170"/>
      <c r="H1744" s="170"/>
      <c r="I1744" s="170"/>
      <c r="J1744" s="170"/>
      <c r="K1744" s="170"/>
      <c r="L1744" s="170"/>
      <c r="M1744" s="170"/>
    </row>
    <row r="1745" spans="1:13" ht="15.75">
      <c r="A1745" s="170"/>
      <c r="B1745" s="170"/>
      <c r="C1745" s="170"/>
      <c r="D1745" s="170"/>
      <c r="E1745" s="170"/>
      <c r="F1745" s="170"/>
      <c r="G1745" s="170"/>
      <c r="H1745" s="170"/>
      <c r="I1745" s="170"/>
      <c r="J1745" s="170"/>
      <c r="K1745" s="170"/>
      <c r="L1745" s="170"/>
      <c r="M1745" s="170"/>
    </row>
    <row r="1746" spans="1:13" ht="15.75">
      <c r="A1746" s="170"/>
      <c r="B1746" s="170"/>
      <c r="C1746" s="170"/>
      <c r="D1746" s="170"/>
      <c r="E1746" s="170"/>
      <c r="F1746" s="170"/>
      <c r="G1746" s="170"/>
      <c r="H1746" s="170"/>
      <c r="I1746" s="170"/>
      <c r="J1746" s="170"/>
      <c r="K1746" s="170"/>
      <c r="L1746" s="170"/>
      <c r="M1746" s="170"/>
    </row>
    <row r="1747" spans="1:13" ht="15.75">
      <c r="A1747" s="170"/>
      <c r="B1747" s="170"/>
      <c r="C1747" s="170"/>
      <c r="D1747" s="170"/>
      <c r="E1747" s="170"/>
      <c r="F1747" s="170"/>
      <c r="G1747" s="170"/>
      <c r="H1747" s="170"/>
      <c r="I1747" s="170"/>
      <c r="J1747" s="170"/>
      <c r="K1747" s="170"/>
      <c r="L1747" s="170"/>
      <c r="M1747" s="170"/>
    </row>
    <row r="1748" spans="1:13" ht="15.75">
      <c r="A1748" s="170"/>
      <c r="B1748" s="170"/>
      <c r="C1748" s="170"/>
      <c r="D1748" s="170"/>
      <c r="E1748" s="170"/>
      <c r="F1748" s="170"/>
      <c r="G1748" s="170"/>
      <c r="H1748" s="170"/>
      <c r="I1748" s="170"/>
      <c r="J1748" s="170"/>
      <c r="K1748" s="170"/>
      <c r="L1748" s="170"/>
      <c r="M1748" s="170"/>
    </row>
    <row r="1749" spans="1:13" ht="15.75">
      <c r="A1749" s="170"/>
      <c r="B1749" s="170"/>
      <c r="C1749" s="170"/>
      <c r="D1749" s="170"/>
      <c r="E1749" s="170"/>
      <c r="F1749" s="170"/>
      <c r="G1749" s="170"/>
      <c r="H1749" s="170"/>
      <c r="I1749" s="170"/>
      <c r="J1749" s="170"/>
      <c r="K1749" s="170"/>
      <c r="L1749" s="170"/>
      <c r="M1749" s="170"/>
    </row>
    <row r="1750" spans="1:13" ht="15.75">
      <c r="A1750" s="170"/>
      <c r="B1750" s="170"/>
      <c r="C1750" s="170"/>
      <c r="D1750" s="170"/>
      <c r="E1750" s="170"/>
      <c r="F1750" s="170"/>
      <c r="G1750" s="170"/>
      <c r="H1750" s="170"/>
      <c r="I1750" s="170"/>
      <c r="J1750" s="170"/>
      <c r="K1750" s="170"/>
      <c r="L1750" s="170"/>
      <c r="M1750" s="170"/>
    </row>
    <row r="1751" spans="1:13" ht="15.75">
      <c r="A1751" s="170"/>
      <c r="B1751" s="170"/>
      <c r="C1751" s="170"/>
      <c r="D1751" s="170"/>
      <c r="E1751" s="170"/>
      <c r="F1751" s="170"/>
      <c r="G1751" s="170"/>
      <c r="H1751" s="170"/>
      <c r="I1751" s="170"/>
      <c r="J1751" s="170"/>
      <c r="K1751" s="170"/>
      <c r="L1751" s="170"/>
      <c r="M1751" s="170"/>
    </row>
    <row r="1752" spans="1:13" ht="15.75">
      <c r="A1752" s="170"/>
      <c r="B1752" s="170"/>
      <c r="C1752" s="170"/>
      <c r="D1752" s="170"/>
      <c r="E1752" s="170"/>
      <c r="F1752" s="170"/>
      <c r="G1752" s="170"/>
      <c r="H1752" s="170"/>
      <c r="I1752" s="170"/>
      <c r="J1752" s="170"/>
      <c r="K1752" s="170"/>
      <c r="L1752" s="170"/>
      <c r="M1752" s="170"/>
    </row>
    <row r="1753" spans="1:13" ht="15.75">
      <c r="A1753" s="170"/>
      <c r="B1753" s="170"/>
      <c r="C1753" s="170"/>
      <c r="D1753" s="170"/>
      <c r="E1753" s="170"/>
      <c r="F1753" s="170"/>
      <c r="G1753" s="170"/>
      <c r="H1753" s="170"/>
      <c r="I1753" s="170"/>
      <c r="J1753" s="170"/>
      <c r="K1753" s="170"/>
      <c r="L1753" s="170"/>
      <c r="M1753" s="170"/>
    </row>
    <row r="1754" spans="1:13" ht="15.75">
      <c r="A1754" s="170"/>
      <c r="B1754" s="170"/>
      <c r="C1754" s="170"/>
      <c r="D1754" s="170"/>
      <c r="E1754" s="170"/>
      <c r="F1754" s="170"/>
      <c r="G1754" s="170"/>
      <c r="H1754" s="170"/>
      <c r="I1754" s="170"/>
      <c r="J1754" s="170"/>
      <c r="K1754" s="170"/>
      <c r="L1754" s="170"/>
      <c r="M1754" s="170"/>
    </row>
    <row r="1755" spans="1:13" ht="15.75">
      <c r="A1755" s="170"/>
      <c r="B1755" s="170"/>
      <c r="C1755" s="170"/>
      <c r="D1755" s="170"/>
      <c r="E1755" s="170"/>
      <c r="F1755" s="170"/>
      <c r="G1755" s="170"/>
      <c r="H1755" s="170"/>
      <c r="I1755" s="170"/>
      <c r="J1755" s="170"/>
      <c r="K1755" s="170"/>
      <c r="L1755" s="170"/>
      <c r="M1755" s="170"/>
    </row>
    <row r="1756" spans="1:13" ht="15.75">
      <c r="A1756" s="170"/>
      <c r="B1756" s="170"/>
      <c r="C1756" s="170"/>
      <c r="D1756" s="170"/>
      <c r="E1756" s="170"/>
      <c r="F1756" s="170"/>
      <c r="G1756" s="170"/>
      <c r="H1756" s="170"/>
      <c r="I1756" s="170"/>
      <c r="J1756" s="170"/>
      <c r="K1756" s="170"/>
      <c r="L1756" s="170"/>
      <c r="M1756" s="170"/>
    </row>
    <row r="1757" spans="1:13" ht="15.75">
      <c r="A1757" s="170"/>
      <c r="B1757" s="170"/>
      <c r="C1757" s="170"/>
      <c r="D1757" s="170"/>
      <c r="E1757" s="170"/>
      <c r="F1757" s="170"/>
      <c r="G1757" s="170"/>
      <c r="H1757" s="170"/>
      <c r="I1757" s="170"/>
      <c r="J1757" s="170"/>
      <c r="K1757" s="170"/>
      <c r="L1757" s="170"/>
      <c r="M1757" s="170"/>
    </row>
    <row r="1758" spans="1:13" ht="15.75">
      <c r="A1758" s="170"/>
      <c r="B1758" s="170"/>
      <c r="C1758" s="170"/>
      <c r="D1758" s="170"/>
      <c r="E1758" s="170"/>
      <c r="F1758" s="170"/>
      <c r="G1758" s="170"/>
      <c r="H1758" s="170"/>
      <c r="I1758" s="170"/>
      <c r="J1758" s="170"/>
      <c r="K1758" s="170"/>
      <c r="L1758" s="170"/>
      <c r="M1758" s="170"/>
    </row>
    <row r="1759" spans="1:13" ht="15.75">
      <c r="A1759" s="170"/>
      <c r="B1759" s="170"/>
      <c r="C1759" s="170"/>
      <c r="D1759" s="170"/>
      <c r="E1759" s="170"/>
      <c r="F1759" s="170"/>
      <c r="G1759" s="170"/>
      <c r="H1759" s="170"/>
      <c r="I1759" s="170"/>
      <c r="J1759" s="170"/>
      <c r="K1759" s="170"/>
      <c r="L1759" s="170"/>
      <c r="M1759" s="170"/>
    </row>
    <row r="1760" spans="1:13" ht="15.75">
      <c r="A1760" s="170"/>
      <c r="B1760" s="170"/>
      <c r="C1760" s="170"/>
      <c r="D1760" s="170"/>
      <c r="E1760" s="170"/>
      <c r="F1760" s="170"/>
      <c r="G1760" s="170"/>
      <c r="H1760" s="170"/>
      <c r="I1760" s="170"/>
      <c r="J1760" s="170"/>
      <c r="K1760" s="170"/>
      <c r="L1760" s="170"/>
      <c r="M1760" s="170"/>
    </row>
    <row r="1761" spans="1:13" ht="15.75">
      <c r="A1761" s="170"/>
      <c r="B1761" s="170"/>
      <c r="C1761" s="170"/>
      <c r="D1761" s="170"/>
      <c r="E1761" s="170"/>
      <c r="F1761" s="170"/>
      <c r="G1761" s="170"/>
      <c r="H1761" s="170"/>
      <c r="I1761" s="170"/>
      <c r="J1761" s="170"/>
      <c r="K1761" s="170"/>
      <c r="L1761" s="170"/>
      <c r="M1761" s="170"/>
    </row>
    <row r="1762" spans="1:13" ht="15.75">
      <c r="A1762" s="170"/>
      <c r="B1762" s="170"/>
      <c r="C1762" s="170"/>
      <c r="D1762" s="170"/>
      <c r="E1762" s="170"/>
      <c r="F1762" s="170"/>
      <c r="G1762" s="170"/>
      <c r="H1762" s="170"/>
      <c r="I1762" s="170"/>
      <c r="J1762" s="170"/>
      <c r="K1762" s="170"/>
      <c r="L1762" s="170"/>
      <c r="M1762" s="170"/>
    </row>
    <row r="1763" spans="1:13" ht="15.75">
      <c r="A1763" s="170"/>
      <c r="B1763" s="170"/>
      <c r="C1763" s="170"/>
      <c r="D1763" s="170"/>
      <c r="E1763" s="170"/>
      <c r="F1763" s="170"/>
      <c r="G1763" s="170"/>
      <c r="H1763" s="170"/>
      <c r="I1763" s="170"/>
      <c r="J1763" s="170"/>
      <c r="K1763" s="170"/>
      <c r="L1763" s="170"/>
      <c r="M1763" s="170"/>
    </row>
    <row r="1764" spans="1:13" ht="15.75">
      <c r="A1764" s="170"/>
      <c r="B1764" s="170"/>
      <c r="C1764" s="170"/>
      <c r="D1764" s="170"/>
      <c r="E1764" s="170"/>
      <c r="F1764" s="170"/>
      <c r="G1764" s="170"/>
      <c r="H1764" s="170"/>
      <c r="I1764" s="170"/>
      <c r="J1764" s="170"/>
      <c r="K1764" s="170"/>
      <c r="L1764" s="170"/>
      <c r="M1764" s="170"/>
    </row>
    <row r="1765" spans="1:13" ht="15.75">
      <c r="A1765" s="170"/>
      <c r="B1765" s="170"/>
      <c r="C1765" s="170"/>
      <c r="D1765" s="170"/>
      <c r="E1765" s="170"/>
      <c r="F1765" s="170"/>
      <c r="G1765" s="170"/>
      <c r="H1765" s="170"/>
      <c r="I1765" s="170"/>
      <c r="J1765" s="170"/>
      <c r="K1765" s="170"/>
      <c r="L1765" s="170"/>
      <c r="M1765" s="170"/>
    </row>
    <row r="1766" spans="1:13" ht="15.75">
      <c r="A1766" s="170"/>
      <c r="B1766" s="170"/>
      <c r="C1766" s="170"/>
      <c r="D1766" s="170"/>
      <c r="E1766" s="170"/>
      <c r="F1766" s="170"/>
      <c r="G1766" s="170"/>
      <c r="H1766" s="170"/>
      <c r="I1766" s="170"/>
      <c r="J1766" s="170"/>
      <c r="K1766" s="170"/>
      <c r="L1766" s="170"/>
      <c r="M1766" s="170"/>
    </row>
    <row r="1767" spans="1:13" ht="15.75">
      <c r="A1767" s="170"/>
      <c r="B1767" s="170"/>
      <c r="C1767" s="170"/>
      <c r="D1767" s="170"/>
      <c r="E1767" s="170"/>
      <c r="F1767" s="170"/>
      <c r="G1767" s="170"/>
      <c r="H1767" s="170"/>
      <c r="I1767" s="170"/>
      <c r="J1767" s="170"/>
      <c r="K1767" s="170"/>
      <c r="L1767" s="170"/>
      <c r="M1767" s="170"/>
    </row>
    <row r="1768" spans="1:13" ht="15.75">
      <c r="A1768" s="170"/>
      <c r="B1768" s="170"/>
      <c r="C1768" s="170"/>
      <c r="D1768" s="170"/>
      <c r="E1768" s="170"/>
      <c r="F1768" s="170"/>
      <c r="G1768" s="170"/>
      <c r="H1768" s="170"/>
      <c r="I1768" s="170"/>
      <c r="J1768" s="170"/>
      <c r="K1768" s="170"/>
      <c r="L1768" s="170"/>
      <c r="M1768" s="170"/>
    </row>
    <row r="1769" spans="1:13" ht="15.75">
      <c r="A1769" s="170"/>
      <c r="B1769" s="170"/>
      <c r="C1769" s="170"/>
      <c r="D1769" s="170"/>
      <c r="E1769" s="170"/>
      <c r="F1769" s="170"/>
      <c r="G1769" s="170"/>
      <c r="H1769" s="170"/>
      <c r="I1769" s="170"/>
      <c r="J1769" s="170"/>
      <c r="K1769" s="170"/>
      <c r="L1769" s="170"/>
      <c r="M1769" s="170"/>
    </row>
    <row r="1770" spans="1:13" ht="15.75">
      <c r="A1770" s="170"/>
      <c r="B1770" s="170"/>
      <c r="C1770" s="170"/>
      <c r="D1770" s="170"/>
      <c r="E1770" s="170"/>
      <c r="F1770" s="170"/>
      <c r="G1770" s="170"/>
      <c r="H1770" s="170"/>
      <c r="I1770" s="170"/>
      <c r="J1770" s="170"/>
      <c r="K1770" s="170"/>
      <c r="L1770" s="170"/>
      <c r="M1770" s="170"/>
    </row>
    <row r="1771" spans="1:13" ht="15.75">
      <c r="A1771" s="170"/>
      <c r="B1771" s="170"/>
      <c r="C1771" s="170"/>
      <c r="D1771" s="170"/>
      <c r="E1771" s="170"/>
      <c r="F1771" s="170"/>
      <c r="G1771" s="170"/>
      <c r="H1771" s="170"/>
      <c r="I1771" s="170"/>
      <c r="J1771" s="170"/>
      <c r="K1771" s="170"/>
      <c r="L1771" s="170"/>
      <c r="M1771" s="170"/>
    </row>
    <row r="1772" spans="1:13" ht="15.75">
      <c r="A1772" s="170"/>
      <c r="B1772" s="170"/>
      <c r="C1772" s="170"/>
      <c r="D1772" s="170"/>
      <c r="E1772" s="170"/>
      <c r="F1772" s="170"/>
      <c r="G1772" s="170"/>
      <c r="H1772" s="170"/>
      <c r="I1772" s="170"/>
      <c r="J1772" s="170"/>
      <c r="K1772" s="170"/>
      <c r="L1772" s="170"/>
      <c r="M1772" s="170"/>
    </row>
    <row r="1773" spans="1:13" ht="15.75">
      <c r="A1773" s="170"/>
      <c r="B1773" s="170"/>
      <c r="C1773" s="170"/>
      <c r="D1773" s="170"/>
      <c r="E1773" s="170"/>
      <c r="F1773" s="170"/>
      <c r="G1773" s="170"/>
      <c r="H1773" s="170"/>
      <c r="I1773" s="170"/>
      <c r="J1773" s="170"/>
      <c r="K1773" s="170"/>
      <c r="L1773" s="170"/>
      <c r="M1773" s="170"/>
    </row>
    <row r="1774" spans="1:13" ht="15.75">
      <c r="A1774" s="170"/>
      <c r="B1774" s="170"/>
      <c r="C1774" s="170"/>
      <c r="D1774" s="170"/>
      <c r="E1774" s="170"/>
      <c r="F1774" s="170"/>
      <c r="G1774" s="170"/>
      <c r="H1774" s="170"/>
      <c r="I1774" s="170"/>
      <c r="J1774" s="170"/>
      <c r="K1774" s="170"/>
      <c r="L1774" s="170"/>
      <c r="M1774" s="170"/>
    </row>
    <row r="1775" spans="1:13" ht="15.75">
      <c r="A1775" s="170"/>
      <c r="B1775" s="170"/>
      <c r="C1775" s="170"/>
      <c r="D1775" s="170"/>
      <c r="E1775" s="170"/>
      <c r="F1775" s="170"/>
      <c r="G1775" s="170"/>
      <c r="H1775" s="170"/>
      <c r="I1775" s="170"/>
      <c r="J1775" s="170"/>
      <c r="K1775" s="170"/>
      <c r="L1775" s="170"/>
      <c r="M1775" s="170"/>
    </row>
    <row r="1776" spans="1:13" ht="15.75">
      <c r="A1776" s="170"/>
      <c r="B1776" s="170"/>
      <c r="C1776" s="170"/>
      <c r="D1776" s="170"/>
      <c r="E1776" s="170"/>
      <c r="F1776" s="170"/>
      <c r="G1776" s="170"/>
      <c r="H1776" s="170"/>
      <c r="I1776" s="170"/>
      <c r="J1776" s="170"/>
      <c r="K1776" s="170"/>
      <c r="L1776" s="170"/>
      <c r="M1776" s="170"/>
    </row>
    <row r="1777" spans="1:13" ht="15.75">
      <c r="A1777" s="170"/>
      <c r="B1777" s="170"/>
      <c r="C1777" s="170"/>
      <c r="D1777" s="170"/>
      <c r="E1777" s="170"/>
      <c r="F1777" s="170"/>
      <c r="G1777" s="170"/>
      <c r="H1777" s="170"/>
      <c r="I1777" s="170"/>
      <c r="J1777" s="170"/>
      <c r="K1777" s="170"/>
      <c r="L1777" s="170"/>
      <c r="M1777" s="170"/>
    </row>
    <row r="1778" spans="1:13" ht="15.75">
      <c r="A1778" s="170"/>
      <c r="B1778" s="170"/>
      <c r="C1778" s="170"/>
      <c r="D1778" s="170"/>
      <c r="E1778" s="170"/>
      <c r="F1778" s="170"/>
      <c r="G1778" s="170"/>
      <c r="H1778" s="170"/>
      <c r="I1778" s="170"/>
      <c r="J1778" s="170"/>
      <c r="K1778" s="170"/>
      <c r="L1778" s="170"/>
      <c r="M1778" s="170"/>
    </row>
    <row r="1779" spans="1:13" ht="15.75">
      <c r="A1779" s="170"/>
      <c r="B1779" s="170"/>
      <c r="C1779" s="170"/>
      <c r="D1779" s="170"/>
      <c r="E1779" s="170"/>
      <c r="F1779" s="170"/>
      <c r="G1779" s="170"/>
      <c r="H1779" s="170"/>
      <c r="I1779" s="170"/>
      <c r="J1779" s="170"/>
      <c r="K1779" s="170"/>
      <c r="L1779" s="170"/>
      <c r="M1779" s="170"/>
    </row>
    <row r="1780" spans="1:13" ht="15.75">
      <c r="A1780" s="170"/>
      <c r="B1780" s="170"/>
      <c r="C1780" s="170"/>
      <c r="D1780" s="170"/>
      <c r="E1780" s="170"/>
      <c r="F1780" s="170"/>
      <c r="G1780" s="170"/>
      <c r="H1780" s="170"/>
      <c r="I1780" s="170"/>
      <c r="J1780" s="170"/>
      <c r="K1780" s="170"/>
      <c r="L1780" s="170"/>
      <c r="M1780" s="170"/>
    </row>
    <row r="1781" spans="1:13" ht="15.75">
      <c r="A1781" s="170"/>
      <c r="B1781" s="170"/>
      <c r="C1781" s="170"/>
      <c r="D1781" s="170"/>
      <c r="E1781" s="170"/>
      <c r="F1781" s="170"/>
      <c r="G1781" s="170"/>
      <c r="H1781" s="170"/>
      <c r="I1781" s="170"/>
      <c r="J1781" s="170"/>
      <c r="K1781" s="170"/>
      <c r="L1781" s="170"/>
      <c r="M1781" s="170"/>
    </row>
    <row r="1782" spans="1:13" ht="15.75">
      <c r="A1782" s="170"/>
      <c r="B1782" s="170"/>
      <c r="C1782" s="170"/>
      <c r="D1782" s="170"/>
      <c r="E1782" s="170"/>
      <c r="F1782" s="170"/>
      <c r="G1782" s="170"/>
      <c r="H1782" s="170"/>
      <c r="I1782" s="170"/>
      <c r="J1782" s="170"/>
      <c r="K1782" s="170"/>
      <c r="L1782" s="170"/>
      <c r="M1782" s="170"/>
    </row>
    <row r="1783" spans="1:13" ht="15.75">
      <c r="A1783" s="170"/>
      <c r="B1783" s="170"/>
      <c r="C1783" s="170"/>
      <c r="D1783" s="170"/>
      <c r="E1783" s="170"/>
      <c r="F1783" s="170"/>
      <c r="G1783" s="170"/>
      <c r="H1783" s="170"/>
      <c r="I1783" s="170"/>
      <c r="J1783" s="170"/>
      <c r="K1783" s="170"/>
      <c r="L1783" s="170"/>
      <c r="M1783" s="170"/>
    </row>
    <row r="1784" spans="1:13" ht="15.75">
      <c r="A1784" s="170"/>
      <c r="B1784" s="170"/>
      <c r="C1784" s="170"/>
      <c r="D1784" s="170"/>
      <c r="E1784" s="170"/>
      <c r="F1784" s="170"/>
      <c r="G1784" s="170"/>
      <c r="H1784" s="170"/>
      <c r="I1784" s="170"/>
      <c r="J1784" s="170"/>
      <c r="K1784" s="170"/>
      <c r="L1784" s="170"/>
      <c r="M1784" s="170"/>
    </row>
    <row r="1785" spans="1:13" ht="15.75">
      <c r="A1785" s="170"/>
      <c r="B1785" s="170"/>
      <c r="C1785" s="170"/>
      <c r="D1785" s="170"/>
      <c r="E1785" s="170"/>
      <c r="F1785" s="170"/>
      <c r="G1785" s="170"/>
      <c r="H1785" s="170"/>
      <c r="I1785" s="170"/>
      <c r="J1785" s="170"/>
      <c r="K1785" s="170"/>
      <c r="L1785" s="170"/>
      <c r="M1785" s="170"/>
    </row>
    <row r="1786" spans="1:13" ht="15.75">
      <c r="A1786" s="170"/>
      <c r="B1786" s="170"/>
      <c r="C1786" s="170"/>
      <c r="D1786" s="170"/>
      <c r="E1786" s="170"/>
      <c r="F1786" s="170"/>
      <c r="G1786" s="170"/>
      <c r="H1786" s="170"/>
      <c r="I1786" s="170"/>
      <c r="J1786" s="170"/>
      <c r="K1786" s="170"/>
      <c r="L1786" s="170"/>
      <c r="M1786" s="170"/>
    </row>
    <row r="1787" spans="1:13" ht="15.75">
      <c r="A1787" s="170"/>
      <c r="B1787" s="170"/>
      <c r="C1787" s="170"/>
      <c r="D1787" s="170"/>
      <c r="E1787" s="170"/>
      <c r="F1787" s="170"/>
      <c r="G1787" s="170"/>
      <c r="H1787" s="170"/>
      <c r="I1787" s="170"/>
      <c r="J1787" s="170"/>
      <c r="K1787" s="170"/>
      <c r="L1787" s="170"/>
      <c r="M1787" s="170"/>
    </row>
    <row r="1788" spans="1:13" ht="15.75">
      <c r="A1788" s="170"/>
      <c r="B1788" s="170"/>
      <c r="C1788" s="170"/>
      <c r="D1788" s="170"/>
      <c r="E1788" s="170"/>
      <c r="F1788" s="170"/>
      <c r="G1788" s="170"/>
      <c r="H1788" s="170"/>
      <c r="I1788" s="170"/>
      <c r="J1788" s="170"/>
      <c r="K1788" s="170"/>
      <c r="L1788" s="170"/>
      <c r="M1788" s="170"/>
    </row>
    <row r="1789" spans="1:13" ht="15.75">
      <c r="A1789" s="170"/>
      <c r="B1789" s="170"/>
      <c r="C1789" s="170"/>
      <c r="D1789" s="170"/>
      <c r="E1789" s="170"/>
      <c r="F1789" s="170"/>
      <c r="G1789" s="170"/>
      <c r="H1789" s="170"/>
      <c r="I1789" s="170"/>
      <c r="J1789" s="170"/>
      <c r="K1789" s="170"/>
      <c r="L1789" s="170"/>
      <c r="M1789" s="170"/>
    </row>
    <row r="1790" spans="1:13" ht="15.75">
      <c r="A1790" s="170"/>
      <c r="B1790" s="170"/>
      <c r="C1790" s="170"/>
      <c r="D1790" s="170"/>
      <c r="E1790" s="170"/>
      <c r="F1790" s="170"/>
      <c r="G1790" s="170"/>
      <c r="H1790" s="170"/>
      <c r="I1790" s="170"/>
      <c r="J1790" s="170"/>
      <c r="K1790" s="170"/>
      <c r="L1790" s="170"/>
      <c r="M1790" s="170"/>
    </row>
    <row r="1791" spans="1:13" ht="15.75">
      <c r="A1791" s="170"/>
      <c r="B1791" s="170"/>
      <c r="C1791" s="170"/>
      <c r="D1791" s="170"/>
      <c r="E1791" s="170"/>
      <c r="F1791" s="170"/>
      <c r="G1791" s="170"/>
      <c r="H1791" s="170"/>
      <c r="I1791" s="170"/>
      <c r="J1791" s="170"/>
      <c r="K1791" s="170"/>
      <c r="L1791" s="170"/>
      <c r="M1791" s="170"/>
    </row>
    <row r="1792" spans="1:13" ht="15.75">
      <c r="A1792" s="170"/>
      <c r="B1792" s="170"/>
      <c r="C1792" s="170"/>
      <c r="D1792" s="170"/>
      <c r="E1792" s="170"/>
      <c r="F1792" s="170"/>
      <c r="G1792" s="170"/>
      <c r="H1792" s="170"/>
      <c r="I1792" s="170"/>
      <c r="J1792" s="170"/>
      <c r="K1792" s="170"/>
      <c r="L1792" s="170"/>
      <c r="M1792" s="170"/>
    </row>
    <row r="1793" spans="1:13" ht="15.75">
      <c r="A1793" s="170"/>
      <c r="B1793" s="170"/>
      <c r="C1793" s="170"/>
      <c r="D1793" s="170"/>
      <c r="E1793" s="170"/>
      <c r="F1793" s="170"/>
      <c r="G1793" s="170"/>
      <c r="H1793" s="170"/>
      <c r="I1793" s="170"/>
      <c r="J1793" s="170"/>
      <c r="K1793" s="170"/>
      <c r="L1793" s="170"/>
      <c r="M1793" s="170"/>
    </row>
    <row r="1794" spans="1:13" ht="15.75">
      <c r="A1794" s="170"/>
      <c r="B1794" s="170"/>
      <c r="C1794" s="170"/>
      <c r="D1794" s="170"/>
      <c r="E1794" s="170"/>
      <c r="F1794" s="170"/>
      <c r="G1794" s="170"/>
      <c r="H1794" s="170"/>
      <c r="I1794" s="170"/>
      <c r="J1794" s="170"/>
      <c r="K1794" s="170"/>
      <c r="L1794" s="170"/>
      <c r="M1794" s="170"/>
    </row>
    <row r="1795" spans="1:13" ht="15.75">
      <c r="A1795" s="170"/>
      <c r="B1795" s="170"/>
      <c r="C1795" s="170"/>
      <c r="D1795" s="170"/>
      <c r="E1795" s="170"/>
      <c r="F1795" s="170"/>
      <c r="G1795" s="170"/>
      <c r="H1795" s="170"/>
      <c r="I1795" s="170"/>
      <c r="J1795" s="170"/>
      <c r="K1795" s="170"/>
      <c r="L1795" s="170"/>
      <c r="M1795" s="170"/>
    </row>
    <row r="1796" spans="1:13" ht="15.75">
      <c r="A1796" s="170"/>
      <c r="B1796" s="170"/>
      <c r="C1796" s="170"/>
      <c r="D1796" s="170"/>
      <c r="E1796" s="170"/>
      <c r="F1796" s="170"/>
      <c r="G1796" s="170"/>
      <c r="H1796" s="170"/>
      <c r="I1796" s="170"/>
      <c r="J1796" s="170"/>
      <c r="K1796" s="170"/>
      <c r="L1796" s="170"/>
      <c r="M1796" s="170"/>
    </row>
    <row r="1797" spans="1:13" ht="15.75">
      <c r="A1797" s="170"/>
      <c r="B1797" s="170"/>
      <c r="C1797" s="170"/>
      <c r="D1797" s="170"/>
      <c r="E1797" s="170"/>
      <c r="F1797" s="170"/>
      <c r="G1797" s="170"/>
      <c r="H1797" s="170"/>
      <c r="I1797" s="170"/>
      <c r="J1797" s="170"/>
      <c r="K1797" s="170"/>
      <c r="L1797" s="170"/>
      <c r="M1797" s="170"/>
    </row>
    <row r="1798" spans="1:13" ht="15.75">
      <c r="A1798" s="170"/>
      <c r="B1798" s="170"/>
      <c r="C1798" s="170"/>
      <c r="D1798" s="170"/>
      <c r="E1798" s="170"/>
      <c r="F1798" s="170"/>
      <c r="G1798" s="170"/>
      <c r="H1798" s="170"/>
      <c r="I1798" s="170"/>
      <c r="J1798" s="170"/>
      <c r="K1798" s="170"/>
      <c r="L1798" s="170"/>
      <c r="M1798" s="170"/>
    </row>
    <row r="1799" spans="1:13" ht="15.75">
      <c r="A1799" s="170"/>
      <c r="B1799" s="170"/>
      <c r="C1799" s="170"/>
      <c r="D1799" s="170"/>
      <c r="E1799" s="170"/>
      <c r="F1799" s="170"/>
      <c r="G1799" s="170"/>
      <c r="H1799" s="170"/>
      <c r="I1799" s="170"/>
      <c r="J1799" s="170"/>
      <c r="K1799" s="170"/>
      <c r="L1799" s="170"/>
      <c r="M1799" s="170"/>
    </row>
    <row r="1800" spans="1:13" ht="15.75">
      <c r="A1800" s="170"/>
      <c r="B1800" s="170"/>
      <c r="C1800" s="170"/>
      <c r="D1800" s="170"/>
      <c r="E1800" s="170"/>
      <c r="F1800" s="170"/>
      <c r="G1800" s="170"/>
      <c r="H1800" s="170"/>
      <c r="I1800" s="170"/>
      <c r="J1800" s="170"/>
      <c r="K1800" s="170"/>
      <c r="L1800" s="170"/>
      <c r="M1800" s="170"/>
    </row>
    <row r="1801" spans="1:13" ht="15.75">
      <c r="A1801" s="170"/>
      <c r="B1801" s="170"/>
      <c r="C1801" s="170"/>
      <c r="D1801" s="170"/>
      <c r="E1801" s="170"/>
      <c r="F1801" s="170"/>
      <c r="G1801" s="170"/>
      <c r="H1801" s="170"/>
      <c r="I1801" s="170"/>
      <c r="J1801" s="170"/>
      <c r="K1801" s="170"/>
      <c r="L1801" s="170"/>
      <c r="M1801" s="170"/>
    </row>
    <row r="1802" spans="1:13" ht="15.75">
      <c r="A1802" s="170"/>
      <c r="B1802" s="170"/>
      <c r="C1802" s="170"/>
      <c r="D1802" s="170"/>
      <c r="E1802" s="170"/>
      <c r="F1802" s="170"/>
      <c r="G1802" s="170"/>
      <c r="H1802" s="170"/>
      <c r="I1802" s="170"/>
      <c r="J1802" s="170"/>
      <c r="K1802" s="170"/>
      <c r="L1802" s="170"/>
      <c r="M1802" s="170"/>
    </row>
    <row r="1803" spans="1:13" ht="15.75">
      <c r="A1803" s="170"/>
      <c r="B1803" s="170"/>
      <c r="C1803" s="170"/>
      <c r="D1803" s="170"/>
      <c r="E1803" s="170"/>
      <c r="F1803" s="170"/>
      <c r="G1803" s="170"/>
      <c r="H1803" s="170"/>
      <c r="I1803" s="170"/>
      <c r="J1803" s="170"/>
      <c r="K1803" s="170"/>
      <c r="L1803" s="170"/>
      <c r="M1803" s="170"/>
    </row>
    <row r="1804" spans="1:13" ht="15.75">
      <c r="A1804" s="170"/>
      <c r="B1804" s="170"/>
      <c r="C1804" s="170"/>
      <c r="D1804" s="170"/>
      <c r="E1804" s="170"/>
      <c r="F1804" s="170"/>
      <c r="G1804" s="170"/>
      <c r="H1804" s="170"/>
      <c r="I1804" s="170"/>
      <c r="J1804" s="170"/>
      <c r="K1804" s="170"/>
      <c r="L1804" s="170"/>
      <c r="M1804" s="170"/>
    </row>
    <row r="1805" spans="1:13" ht="15.75">
      <c r="A1805" s="170"/>
      <c r="B1805" s="170"/>
      <c r="C1805" s="170"/>
      <c r="D1805" s="170"/>
      <c r="E1805" s="170"/>
      <c r="F1805" s="170"/>
      <c r="G1805" s="170"/>
      <c r="H1805" s="170"/>
      <c r="I1805" s="170"/>
      <c r="J1805" s="170"/>
      <c r="K1805" s="170"/>
      <c r="L1805" s="170"/>
      <c r="M1805" s="170"/>
    </row>
    <row r="1806" spans="1:13" ht="15.75">
      <c r="A1806" s="170"/>
      <c r="B1806" s="170"/>
      <c r="C1806" s="170"/>
      <c r="D1806" s="170"/>
      <c r="E1806" s="170"/>
      <c r="F1806" s="170"/>
      <c r="G1806" s="170"/>
      <c r="H1806" s="170"/>
      <c r="I1806" s="170"/>
      <c r="J1806" s="170"/>
      <c r="K1806" s="170"/>
      <c r="L1806" s="170"/>
      <c r="M1806" s="170"/>
    </row>
    <row r="1807" spans="1:13" ht="15.75">
      <c r="A1807" s="170"/>
      <c r="B1807" s="170"/>
      <c r="C1807" s="170"/>
      <c r="D1807" s="170"/>
      <c r="E1807" s="170"/>
      <c r="F1807" s="170"/>
      <c r="G1807" s="170"/>
      <c r="H1807" s="170"/>
      <c r="I1807" s="170"/>
      <c r="J1807" s="170"/>
      <c r="K1807" s="170"/>
      <c r="L1807" s="170"/>
      <c r="M1807" s="170"/>
    </row>
    <row r="1808" spans="1:13" ht="15.75">
      <c r="A1808" s="170"/>
      <c r="B1808" s="170"/>
      <c r="C1808" s="170"/>
      <c r="D1808" s="170"/>
      <c r="E1808" s="170"/>
      <c r="F1808" s="170"/>
      <c r="G1808" s="170"/>
      <c r="H1808" s="170"/>
      <c r="I1808" s="170"/>
      <c r="J1808" s="170"/>
      <c r="K1808" s="170"/>
      <c r="L1808" s="170"/>
      <c r="M1808" s="170"/>
    </row>
    <row r="1809" spans="1:13" ht="15.75">
      <c r="A1809" s="170"/>
      <c r="B1809" s="170"/>
      <c r="C1809" s="170"/>
      <c r="D1809" s="170"/>
      <c r="E1809" s="170"/>
      <c r="F1809" s="170"/>
      <c r="G1809" s="170"/>
      <c r="H1809" s="170"/>
      <c r="I1809" s="170"/>
      <c r="J1809" s="170"/>
      <c r="K1809" s="170"/>
      <c r="L1809" s="170"/>
      <c r="M1809" s="170"/>
    </row>
    <row r="1810" spans="1:13" ht="15.75">
      <c r="A1810" s="170"/>
      <c r="B1810" s="170"/>
      <c r="C1810" s="170"/>
      <c r="D1810" s="170"/>
      <c r="E1810" s="170"/>
      <c r="F1810" s="170"/>
      <c r="G1810" s="170"/>
      <c r="H1810" s="170"/>
      <c r="I1810" s="170"/>
      <c r="J1810" s="170"/>
      <c r="K1810" s="170"/>
      <c r="L1810" s="170"/>
      <c r="M1810" s="170"/>
    </row>
    <row r="1811" spans="1:13" ht="15.75">
      <c r="A1811" s="170"/>
      <c r="B1811" s="170"/>
      <c r="C1811" s="170"/>
      <c r="D1811" s="170"/>
      <c r="E1811" s="170"/>
      <c r="F1811" s="170"/>
      <c r="G1811" s="170"/>
      <c r="H1811" s="170"/>
      <c r="I1811" s="170"/>
      <c r="J1811" s="170"/>
      <c r="K1811" s="170"/>
      <c r="L1811" s="170"/>
      <c r="M1811" s="170"/>
    </row>
    <row r="1812" spans="1:13" ht="15.75">
      <c r="A1812" s="170"/>
      <c r="B1812" s="170"/>
      <c r="C1812" s="170"/>
      <c r="D1812" s="170"/>
      <c r="E1812" s="170"/>
      <c r="F1812" s="170"/>
      <c r="G1812" s="170"/>
      <c r="H1812" s="170"/>
      <c r="I1812" s="170"/>
      <c r="J1812" s="170"/>
      <c r="K1812" s="170"/>
      <c r="L1812" s="170"/>
      <c r="M1812" s="170"/>
    </row>
    <row r="1813" spans="1:13" ht="15.75">
      <c r="A1813" s="170"/>
      <c r="B1813" s="170"/>
      <c r="C1813" s="170"/>
      <c r="D1813" s="170"/>
      <c r="E1813" s="170"/>
      <c r="F1813" s="170"/>
      <c r="G1813" s="170"/>
      <c r="H1813" s="170"/>
      <c r="I1813" s="170"/>
      <c r="J1813" s="170"/>
      <c r="K1813" s="170"/>
      <c r="L1813" s="170"/>
      <c r="M1813" s="170"/>
    </row>
    <row r="1814" spans="1:13" ht="15.75">
      <c r="A1814" s="170"/>
      <c r="B1814" s="170"/>
      <c r="C1814" s="170"/>
      <c r="D1814" s="170"/>
      <c r="E1814" s="170"/>
      <c r="F1814" s="170"/>
      <c r="G1814" s="170"/>
      <c r="H1814" s="170"/>
      <c r="I1814" s="170"/>
      <c r="J1814" s="170"/>
      <c r="K1814" s="170"/>
      <c r="L1814" s="170"/>
      <c r="M1814" s="170"/>
    </row>
    <row r="1815" spans="1:13" ht="15.75">
      <c r="A1815" s="170"/>
      <c r="B1815" s="170"/>
      <c r="C1815" s="170"/>
      <c r="D1815" s="170"/>
      <c r="E1815" s="170"/>
      <c r="F1815" s="170"/>
      <c r="G1815" s="170"/>
      <c r="H1815" s="170"/>
      <c r="I1815" s="170"/>
      <c r="J1815" s="170"/>
      <c r="K1815" s="170"/>
      <c r="L1815" s="170"/>
      <c r="M1815" s="170"/>
    </row>
    <row r="1816" spans="1:13" ht="15.75">
      <c r="A1816" s="170"/>
      <c r="B1816" s="170"/>
      <c r="C1816" s="170"/>
      <c r="D1816" s="170"/>
      <c r="E1816" s="170"/>
      <c r="F1816" s="170"/>
      <c r="G1816" s="170"/>
      <c r="H1816" s="170"/>
      <c r="I1816" s="170"/>
      <c r="J1816" s="170"/>
      <c r="K1816" s="170"/>
      <c r="L1816" s="170"/>
      <c r="M1816" s="170"/>
    </row>
    <row r="1817" spans="1:13" ht="15.75">
      <c r="A1817" s="170"/>
      <c r="B1817" s="170"/>
      <c r="C1817" s="170"/>
      <c r="D1817" s="170"/>
      <c r="E1817" s="170"/>
      <c r="F1817" s="170"/>
      <c r="G1817" s="170"/>
      <c r="H1817" s="170"/>
      <c r="I1817" s="170"/>
      <c r="J1817" s="170"/>
      <c r="K1817" s="170"/>
      <c r="L1817" s="170"/>
      <c r="M1817" s="170"/>
    </row>
    <row r="1818" spans="1:13" ht="15.75">
      <c r="A1818" s="170"/>
      <c r="B1818" s="170"/>
      <c r="C1818" s="170"/>
      <c r="D1818" s="170"/>
      <c r="E1818" s="170"/>
      <c r="F1818" s="170"/>
      <c r="G1818" s="170"/>
      <c r="H1818" s="170"/>
      <c r="I1818" s="170"/>
      <c r="J1818" s="170"/>
      <c r="K1818" s="170"/>
      <c r="L1818" s="170"/>
      <c r="M1818" s="170"/>
    </row>
    <row r="1819" spans="1:13" ht="15.75">
      <c r="A1819" s="170"/>
      <c r="B1819" s="170"/>
      <c r="C1819" s="170"/>
      <c r="D1819" s="170"/>
      <c r="E1819" s="170"/>
      <c r="F1819" s="170"/>
      <c r="G1819" s="170"/>
      <c r="H1819" s="170"/>
      <c r="I1819" s="170"/>
      <c r="J1819" s="170"/>
      <c r="K1819" s="170"/>
      <c r="L1819" s="170"/>
      <c r="M1819" s="170"/>
    </row>
    <row r="1820" spans="1:13" ht="15.75">
      <c r="A1820" s="170"/>
      <c r="B1820" s="170"/>
      <c r="C1820" s="170"/>
      <c r="D1820" s="170"/>
      <c r="E1820" s="170"/>
      <c r="F1820" s="170"/>
      <c r="G1820" s="170"/>
      <c r="H1820" s="170"/>
      <c r="I1820" s="170"/>
      <c r="J1820" s="170"/>
      <c r="K1820" s="170"/>
      <c r="L1820" s="170"/>
      <c r="M1820" s="170"/>
    </row>
    <row r="1821" spans="1:13" ht="15.75">
      <c r="A1821" s="170"/>
      <c r="B1821" s="170"/>
      <c r="C1821" s="170"/>
      <c r="D1821" s="170"/>
      <c r="E1821" s="170"/>
      <c r="F1821" s="170"/>
      <c r="G1821" s="170"/>
      <c r="H1821" s="170"/>
      <c r="I1821" s="170"/>
      <c r="J1821" s="170"/>
      <c r="K1821" s="170"/>
      <c r="L1821" s="170"/>
      <c r="M1821" s="170"/>
    </row>
    <row r="1822" spans="1:13" ht="15.75">
      <c r="A1822" s="170"/>
      <c r="B1822" s="170"/>
      <c r="C1822" s="170"/>
      <c r="D1822" s="170"/>
      <c r="E1822" s="170"/>
      <c r="F1822" s="170"/>
      <c r="G1822" s="170"/>
      <c r="H1822" s="170"/>
      <c r="I1822" s="170"/>
      <c r="J1822" s="170"/>
      <c r="K1822" s="170"/>
      <c r="L1822" s="170"/>
      <c r="M1822" s="170"/>
    </row>
    <row r="1823" spans="1:13" ht="15.75">
      <c r="A1823" s="170"/>
      <c r="B1823" s="170"/>
      <c r="C1823" s="170"/>
      <c r="D1823" s="170"/>
      <c r="E1823" s="170"/>
      <c r="F1823" s="170"/>
      <c r="G1823" s="170"/>
      <c r="H1823" s="170"/>
      <c r="I1823" s="170"/>
      <c r="J1823" s="170"/>
      <c r="K1823" s="170"/>
      <c r="L1823" s="170"/>
      <c r="M1823" s="170"/>
    </row>
    <row r="1824" spans="1:13" ht="15.75">
      <c r="A1824" s="170"/>
      <c r="B1824" s="170"/>
      <c r="C1824" s="170"/>
      <c r="D1824" s="170"/>
      <c r="E1824" s="170"/>
      <c r="F1824" s="170"/>
      <c r="G1824" s="170"/>
      <c r="H1824" s="170"/>
      <c r="I1824" s="170"/>
      <c r="J1824" s="170"/>
      <c r="K1824" s="170"/>
      <c r="L1824" s="170"/>
      <c r="M1824" s="170"/>
    </row>
    <row r="1825" spans="1:13" ht="15.75">
      <c r="A1825" s="170"/>
      <c r="B1825" s="170"/>
      <c r="C1825" s="170"/>
      <c r="D1825" s="170"/>
      <c r="E1825" s="170"/>
      <c r="F1825" s="170"/>
      <c r="G1825" s="170"/>
      <c r="H1825" s="170"/>
      <c r="I1825" s="170"/>
      <c r="J1825" s="170"/>
      <c r="K1825" s="170"/>
      <c r="L1825" s="170"/>
      <c r="M1825" s="170"/>
    </row>
    <row r="1826" spans="1:13" ht="15.75">
      <c r="A1826" s="170"/>
      <c r="B1826" s="170"/>
      <c r="C1826" s="170"/>
      <c r="D1826" s="170"/>
      <c r="E1826" s="170"/>
      <c r="F1826" s="170"/>
      <c r="G1826" s="170"/>
      <c r="H1826" s="170"/>
      <c r="I1826" s="170"/>
      <c r="J1826" s="170"/>
      <c r="K1826" s="170"/>
      <c r="L1826" s="170"/>
      <c r="M1826" s="170"/>
    </row>
    <row r="1827" spans="1:13" ht="15.75">
      <c r="A1827" s="170"/>
      <c r="B1827" s="170"/>
      <c r="C1827" s="170"/>
      <c r="D1827" s="170"/>
      <c r="E1827" s="170"/>
      <c r="F1827" s="170"/>
      <c r="G1827" s="170"/>
      <c r="H1827" s="170"/>
      <c r="I1827" s="170"/>
      <c r="J1827" s="170"/>
      <c r="K1827" s="170"/>
      <c r="L1827" s="170"/>
      <c r="M1827" s="170"/>
    </row>
    <row r="1828" spans="1:13" ht="15.75">
      <c r="A1828" s="170"/>
      <c r="B1828" s="170"/>
      <c r="C1828" s="170"/>
      <c r="D1828" s="170"/>
      <c r="E1828" s="170"/>
      <c r="F1828" s="170"/>
      <c r="G1828" s="170"/>
      <c r="H1828" s="170"/>
      <c r="I1828" s="170"/>
      <c r="J1828" s="170"/>
      <c r="K1828" s="170"/>
      <c r="L1828" s="170"/>
      <c r="M1828" s="170"/>
    </row>
    <row r="1829" spans="1:13" ht="15.75">
      <c r="A1829" s="170"/>
      <c r="B1829" s="170"/>
      <c r="C1829" s="170"/>
      <c r="D1829" s="170"/>
      <c r="E1829" s="170"/>
      <c r="F1829" s="170"/>
      <c r="G1829" s="170"/>
      <c r="H1829" s="170"/>
      <c r="I1829" s="170"/>
      <c r="J1829" s="170"/>
      <c r="K1829" s="170"/>
      <c r="L1829" s="170"/>
      <c r="M1829" s="170"/>
    </row>
    <row r="1830" spans="1:13" ht="15.75">
      <c r="A1830" s="170"/>
      <c r="B1830" s="170"/>
      <c r="C1830" s="170"/>
      <c r="D1830" s="170"/>
      <c r="E1830" s="170"/>
      <c r="F1830" s="170"/>
      <c r="G1830" s="170"/>
      <c r="H1830" s="170"/>
      <c r="I1830" s="170"/>
      <c r="J1830" s="170"/>
      <c r="K1830" s="170"/>
      <c r="L1830" s="170"/>
      <c r="M1830" s="170"/>
    </row>
    <row r="1831" spans="1:13" ht="15.75">
      <c r="A1831" s="170"/>
      <c r="B1831" s="170"/>
      <c r="C1831" s="170"/>
      <c r="D1831" s="170"/>
      <c r="E1831" s="170"/>
      <c r="F1831" s="170"/>
      <c r="G1831" s="170"/>
      <c r="H1831" s="170"/>
      <c r="I1831" s="170"/>
      <c r="J1831" s="170"/>
      <c r="K1831" s="170"/>
      <c r="L1831" s="170"/>
      <c r="M1831" s="170"/>
    </row>
    <row r="1832" spans="1:13" ht="15.75">
      <c r="A1832" s="170"/>
      <c r="B1832" s="170"/>
      <c r="C1832" s="170"/>
      <c r="D1832" s="170"/>
      <c r="E1832" s="170"/>
      <c r="F1832" s="170"/>
      <c r="G1832" s="170"/>
      <c r="H1832" s="170"/>
      <c r="I1832" s="170"/>
      <c r="J1832" s="170"/>
      <c r="K1832" s="170"/>
      <c r="L1832" s="170"/>
      <c r="M1832" s="170"/>
    </row>
    <row r="1833" spans="1:13" ht="15.75">
      <c r="A1833" s="170"/>
      <c r="B1833" s="170"/>
      <c r="C1833" s="170"/>
      <c r="D1833" s="170"/>
      <c r="E1833" s="170"/>
      <c r="F1833" s="170"/>
      <c r="G1833" s="170"/>
      <c r="H1833" s="170"/>
      <c r="I1833" s="170"/>
      <c r="J1833" s="170"/>
      <c r="K1833" s="170"/>
      <c r="L1833" s="170"/>
      <c r="M1833" s="170"/>
    </row>
    <row r="1834" spans="1:13" ht="15.75">
      <c r="A1834" s="170"/>
      <c r="B1834" s="170"/>
      <c r="C1834" s="170"/>
      <c r="D1834" s="170"/>
      <c r="E1834" s="170"/>
      <c r="F1834" s="170"/>
      <c r="G1834" s="170"/>
      <c r="H1834" s="170"/>
      <c r="I1834" s="170"/>
      <c r="J1834" s="170"/>
      <c r="K1834" s="170"/>
      <c r="L1834" s="170"/>
      <c r="M1834" s="170"/>
    </row>
    <row r="1835" spans="1:13" ht="15.75">
      <c r="A1835" s="170"/>
      <c r="B1835" s="170"/>
      <c r="C1835" s="170"/>
      <c r="D1835" s="170"/>
      <c r="E1835" s="170"/>
      <c r="F1835" s="170"/>
      <c r="G1835" s="170"/>
      <c r="H1835" s="170"/>
      <c r="I1835" s="170"/>
      <c r="J1835" s="170"/>
      <c r="K1835" s="170"/>
      <c r="L1835" s="170"/>
      <c r="M1835" s="170"/>
    </row>
    <row r="1836" spans="1:13" ht="15.75">
      <c r="A1836" s="170"/>
      <c r="B1836" s="170"/>
      <c r="C1836" s="170"/>
      <c r="D1836" s="170"/>
      <c r="E1836" s="170"/>
      <c r="F1836" s="170"/>
      <c r="G1836" s="170"/>
      <c r="H1836" s="170"/>
      <c r="I1836" s="170"/>
      <c r="J1836" s="170"/>
      <c r="K1836" s="170"/>
      <c r="L1836" s="170"/>
      <c r="M1836" s="170"/>
    </row>
    <row r="1837" spans="1:13" ht="15.75">
      <c r="A1837" s="170"/>
      <c r="B1837" s="170"/>
      <c r="C1837" s="170"/>
      <c r="D1837" s="170"/>
      <c r="E1837" s="170"/>
      <c r="F1837" s="170"/>
      <c r="G1837" s="170"/>
      <c r="H1837" s="170"/>
      <c r="I1837" s="170"/>
      <c r="J1837" s="170"/>
      <c r="K1837" s="170"/>
      <c r="L1837" s="170"/>
      <c r="M1837" s="170"/>
    </row>
    <row r="1838" spans="1:13" ht="15.75">
      <c r="A1838" s="170"/>
      <c r="B1838" s="170"/>
      <c r="C1838" s="170"/>
      <c r="D1838" s="170"/>
      <c r="E1838" s="170"/>
      <c r="F1838" s="170"/>
      <c r="G1838" s="170"/>
      <c r="H1838" s="170"/>
      <c r="I1838" s="170"/>
      <c r="J1838" s="170"/>
      <c r="K1838" s="170"/>
      <c r="L1838" s="170"/>
      <c r="M1838" s="170"/>
    </row>
    <row r="1839" spans="1:13" ht="15.75">
      <c r="A1839" s="170"/>
      <c r="B1839" s="170"/>
      <c r="C1839" s="170"/>
      <c r="D1839" s="170"/>
      <c r="E1839" s="170"/>
      <c r="F1839" s="170"/>
      <c r="G1839" s="170"/>
      <c r="H1839" s="170"/>
      <c r="I1839" s="170"/>
      <c r="J1839" s="170"/>
      <c r="K1839" s="170"/>
      <c r="L1839" s="170"/>
      <c r="M1839" s="170"/>
    </row>
    <row r="1840" spans="1:13" ht="15.75">
      <c r="A1840" s="170"/>
      <c r="B1840" s="170"/>
      <c r="C1840" s="170"/>
      <c r="D1840" s="170"/>
      <c r="E1840" s="170"/>
      <c r="F1840" s="170"/>
      <c r="G1840" s="170"/>
      <c r="H1840" s="170"/>
      <c r="I1840" s="170"/>
      <c r="J1840" s="170"/>
      <c r="K1840" s="170"/>
      <c r="L1840" s="170"/>
      <c r="M1840" s="170"/>
    </row>
    <row r="1841" spans="1:13" ht="15.75">
      <c r="A1841" s="170"/>
      <c r="B1841" s="170"/>
      <c r="C1841" s="170"/>
      <c r="D1841" s="170"/>
      <c r="E1841" s="170"/>
      <c r="F1841" s="170"/>
      <c r="G1841" s="170"/>
      <c r="H1841" s="170"/>
      <c r="I1841" s="170"/>
      <c r="J1841" s="170"/>
      <c r="K1841" s="170"/>
      <c r="L1841" s="170"/>
      <c r="M1841" s="170"/>
    </row>
    <row r="1842" spans="1:13" ht="15.75">
      <c r="A1842" s="170"/>
      <c r="B1842" s="170"/>
      <c r="C1842" s="170"/>
      <c r="D1842" s="170"/>
      <c r="E1842" s="170"/>
      <c r="F1842" s="170"/>
      <c r="G1842" s="170"/>
      <c r="H1842" s="170"/>
      <c r="I1842" s="170"/>
      <c r="J1842" s="170"/>
      <c r="K1842" s="170"/>
      <c r="L1842" s="170"/>
      <c r="M1842" s="170"/>
    </row>
    <row r="1843" spans="1:13" ht="15.75">
      <c r="A1843" s="170"/>
      <c r="B1843" s="170"/>
      <c r="C1843" s="170"/>
      <c r="D1843" s="170"/>
      <c r="E1843" s="170"/>
      <c r="F1843" s="170"/>
      <c r="G1843" s="170"/>
      <c r="H1843" s="170"/>
      <c r="I1843" s="170"/>
      <c r="J1843" s="170"/>
      <c r="K1843" s="170"/>
      <c r="L1843" s="170"/>
      <c r="M1843" s="170"/>
    </row>
    <row r="1844" spans="1:13" ht="15.75">
      <c r="A1844" s="170"/>
      <c r="B1844" s="170"/>
      <c r="C1844" s="170"/>
      <c r="D1844" s="170"/>
      <c r="E1844" s="170"/>
      <c r="F1844" s="170"/>
      <c r="G1844" s="170"/>
      <c r="H1844" s="170"/>
      <c r="I1844" s="170"/>
      <c r="J1844" s="170"/>
      <c r="K1844" s="170"/>
      <c r="L1844" s="170"/>
      <c r="M1844" s="170"/>
    </row>
    <row r="1845" spans="1:13" ht="15.75">
      <c r="A1845" s="170"/>
      <c r="B1845" s="170"/>
      <c r="C1845" s="170"/>
      <c r="D1845" s="170"/>
      <c r="E1845" s="170"/>
      <c r="F1845" s="170"/>
      <c r="G1845" s="170"/>
      <c r="H1845" s="170"/>
      <c r="I1845" s="170"/>
      <c r="J1845" s="170"/>
      <c r="K1845" s="170"/>
      <c r="L1845" s="170"/>
      <c r="M1845" s="170"/>
    </row>
    <row r="1846" spans="1:13" ht="15.75">
      <c r="A1846" s="170"/>
      <c r="B1846" s="170"/>
      <c r="C1846" s="170"/>
      <c r="D1846" s="170"/>
      <c r="E1846" s="170"/>
      <c r="F1846" s="170"/>
      <c r="G1846" s="170"/>
      <c r="H1846" s="170"/>
      <c r="I1846" s="170"/>
      <c r="J1846" s="170"/>
      <c r="K1846" s="170"/>
      <c r="L1846" s="170"/>
      <c r="M1846" s="170"/>
    </row>
    <row r="1847" spans="1:13" ht="15.75">
      <c r="A1847" s="170"/>
      <c r="B1847" s="170"/>
      <c r="C1847" s="170"/>
      <c r="D1847" s="170"/>
      <c r="E1847" s="170"/>
      <c r="F1847" s="170"/>
      <c r="G1847" s="170"/>
      <c r="H1847" s="170"/>
      <c r="I1847" s="170"/>
      <c r="J1847" s="170"/>
      <c r="K1847" s="170"/>
      <c r="L1847" s="170"/>
      <c r="M1847" s="170"/>
    </row>
    <row r="1848" spans="1:13" ht="15.75">
      <c r="A1848" s="170"/>
      <c r="B1848" s="170"/>
      <c r="C1848" s="170"/>
      <c r="D1848" s="170"/>
      <c r="E1848" s="170"/>
      <c r="F1848" s="170"/>
      <c r="G1848" s="170"/>
      <c r="H1848" s="170"/>
      <c r="I1848" s="170"/>
      <c r="J1848" s="170"/>
      <c r="K1848" s="170"/>
      <c r="L1848" s="170"/>
      <c r="M1848" s="170"/>
    </row>
    <row r="1849" spans="1:13" ht="15.75">
      <c r="A1849" s="170"/>
      <c r="B1849" s="170"/>
      <c r="C1849" s="170"/>
      <c r="D1849" s="170"/>
      <c r="E1849" s="170"/>
      <c r="F1849" s="170"/>
      <c r="G1849" s="170"/>
      <c r="H1849" s="170"/>
      <c r="I1849" s="170"/>
      <c r="J1849" s="170"/>
      <c r="K1849" s="170"/>
      <c r="L1849" s="170"/>
      <c r="M1849" s="170"/>
    </row>
    <row r="1850" spans="1:13" ht="15.75">
      <c r="A1850" s="170"/>
      <c r="B1850" s="170"/>
      <c r="C1850" s="170"/>
      <c r="D1850" s="170"/>
      <c r="E1850" s="170"/>
      <c r="F1850" s="170"/>
      <c r="G1850" s="170"/>
      <c r="H1850" s="170"/>
      <c r="I1850" s="170"/>
      <c r="J1850" s="170"/>
      <c r="K1850" s="170"/>
      <c r="L1850" s="170"/>
      <c r="M1850" s="170"/>
    </row>
    <row r="1851" spans="1:13" ht="15.75">
      <c r="A1851" s="170"/>
      <c r="B1851" s="170"/>
      <c r="C1851" s="170"/>
      <c r="D1851" s="170"/>
      <c r="E1851" s="170"/>
      <c r="F1851" s="170"/>
      <c r="G1851" s="170"/>
      <c r="H1851" s="170"/>
      <c r="I1851" s="170"/>
      <c r="J1851" s="170"/>
      <c r="K1851" s="170"/>
      <c r="L1851" s="170"/>
      <c r="M1851" s="170"/>
    </row>
    <row r="1852" spans="1:13" ht="15.75">
      <c r="A1852" s="170"/>
      <c r="B1852" s="170"/>
      <c r="C1852" s="170"/>
      <c r="D1852" s="170"/>
      <c r="E1852" s="170"/>
      <c r="F1852" s="170"/>
      <c r="G1852" s="170"/>
      <c r="H1852" s="170"/>
      <c r="I1852" s="170"/>
      <c r="J1852" s="170"/>
      <c r="K1852" s="170"/>
      <c r="L1852" s="170"/>
      <c r="M1852" s="170"/>
    </row>
    <row r="1853" spans="1:13" ht="15.75">
      <c r="A1853" s="170"/>
      <c r="B1853" s="170"/>
      <c r="C1853" s="170"/>
      <c r="D1853" s="170"/>
      <c r="E1853" s="170"/>
      <c r="F1853" s="170"/>
      <c r="G1853" s="170"/>
      <c r="H1853" s="170"/>
      <c r="I1853" s="170"/>
      <c r="J1853" s="170"/>
      <c r="K1853" s="170"/>
      <c r="L1853" s="170"/>
      <c r="M1853" s="170"/>
    </row>
    <row r="1854" spans="1:13" ht="15.75">
      <c r="A1854" s="170"/>
      <c r="B1854" s="170"/>
      <c r="C1854" s="170"/>
      <c r="D1854" s="170"/>
      <c r="E1854" s="170"/>
      <c r="F1854" s="170"/>
      <c r="G1854" s="170"/>
      <c r="H1854" s="170"/>
      <c r="I1854" s="170"/>
      <c r="J1854" s="170"/>
      <c r="K1854" s="170"/>
      <c r="L1854" s="170"/>
      <c r="M1854" s="170"/>
    </row>
    <row r="1855" spans="1:13" ht="15.75">
      <c r="A1855" s="170"/>
      <c r="B1855" s="170"/>
      <c r="C1855" s="170"/>
      <c r="D1855" s="170"/>
      <c r="E1855" s="170"/>
      <c r="F1855" s="170"/>
      <c r="G1855" s="170"/>
      <c r="H1855" s="170"/>
      <c r="I1855" s="170"/>
      <c r="J1855" s="170"/>
      <c r="K1855" s="170"/>
      <c r="L1855" s="170"/>
      <c r="M1855" s="170"/>
    </row>
    <row r="1856" spans="1:13" ht="15.75">
      <c r="A1856" s="170"/>
      <c r="B1856" s="170"/>
      <c r="C1856" s="170"/>
      <c r="D1856" s="170"/>
      <c r="E1856" s="170"/>
      <c r="F1856" s="170"/>
      <c r="G1856" s="170"/>
      <c r="H1856" s="170"/>
      <c r="I1856" s="170"/>
      <c r="J1856" s="170"/>
      <c r="K1856" s="170"/>
      <c r="L1856" s="170"/>
      <c r="M1856" s="170"/>
    </row>
    <row r="1857" spans="1:13" ht="15.75">
      <c r="A1857" s="170"/>
      <c r="B1857" s="170"/>
      <c r="C1857" s="170"/>
      <c r="D1857" s="170"/>
      <c r="E1857" s="170"/>
      <c r="F1857" s="170"/>
      <c r="G1857" s="170"/>
      <c r="H1857" s="170"/>
      <c r="I1857" s="170"/>
      <c r="J1857" s="170"/>
      <c r="K1857" s="170"/>
      <c r="L1857" s="170"/>
      <c r="M1857" s="170"/>
    </row>
    <row r="1858" spans="1:13" ht="15.75">
      <c r="A1858" s="170"/>
      <c r="B1858" s="170"/>
      <c r="C1858" s="170"/>
      <c r="D1858" s="170"/>
      <c r="E1858" s="170"/>
      <c r="F1858" s="170"/>
      <c r="G1858" s="170"/>
      <c r="H1858" s="170"/>
      <c r="I1858" s="170"/>
      <c r="J1858" s="170"/>
      <c r="K1858" s="170"/>
      <c r="L1858" s="170"/>
      <c r="M1858" s="170"/>
    </row>
    <row r="1859" spans="1:13" ht="15.75">
      <c r="A1859" s="170"/>
      <c r="B1859" s="170"/>
      <c r="C1859" s="170"/>
      <c r="D1859" s="170"/>
      <c r="E1859" s="170"/>
      <c r="F1859" s="170"/>
      <c r="G1859" s="170"/>
      <c r="H1859" s="170"/>
      <c r="I1859" s="170"/>
      <c r="J1859" s="170"/>
      <c r="K1859" s="170"/>
      <c r="L1859" s="170"/>
      <c r="M1859" s="170"/>
    </row>
    <row r="1860" spans="1:13" ht="15.75">
      <c r="A1860" s="170"/>
      <c r="B1860" s="170"/>
      <c r="C1860" s="170"/>
      <c r="D1860" s="170"/>
      <c r="E1860" s="170"/>
      <c r="F1860" s="170"/>
      <c r="G1860" s="170"/>
      <c r="H1860" s="170"/>
      <c r="I1860" s="170"/>
      <c r="J1860" s="170"/>
      <c r="K1860" s="170"/>
      <c r="L1860" s="170"/>
      <c r="M1860" s="170"/>
    </row>
    <row r="1861" spans="1:13" ht="15.75">
      <c r="A1861" s="170"/>
      <c r="B1861" s="170"/>
      <c r="C1861" s="170"/>
      <c r="D1861" s="170"/>
      <c r="E1861" s="170"/>
      <c r="F1861" s="170"/>
      <c r="G1861" s="170"/>
      <c r="H1861" s="170"/>
      <c r="I1861" s="170"/>
      <c r="J1861" s="170"/>
      <c r="K1861" s="170"/>
      <c r="L1861" s="170"/>
      <c r="M1861" s="170"/>
    </row>
    <row r="1862" spans="1:13" ht="15.75">
      <c r="A1862" s="170"/>
      <c r="B1862" s="170"/>
      <c r="C1862" s="170"/>
      <c r="D1862" s="170"/>
      <c r="E1862" s="170"/>
      <c r="F1862" s="170"/>
      <c r="G1862" s="170"/>
      <c r="H1862" s="170"/>
      <c r="I1862" s="170"/>
      <c r="J1862" s="170"/>
      <c r="K1862" s="170"/>
      <c r="L1862" s="170"/>
      <c r="M1862" s="170"/>
    </row>
    <row r="1863" spans="1:13" ht="15.75">
      <c r="A1863" s="170"/>
      <c r="B1863" s="170"/>
      <c r="C1863" s="170"/>
      <c r="D1863" s="170"/>
      <c r="E1863" s="170"/>
      <c r="F1863" s="170"/>
      <c r="G1863" s="170"/>
      <c r="H1863" s="170"/>
      <c r="I1863" s="170"/>
      <c r="J1863" s="170"/>
      <c r="K1863" s="170"/>
      <c r="L1863" s="170"/>
      <c r="M1863" s="170"/>
    </row>
    <row r="1864" spans="1:13" ht="15.75">
      <c r="A1864" s="170"/>
      <c r="B1864" s="170"/>
      <c r="C1864" s="170"/>
      <c r="D1864" s="170"/>
      <c r="E1864" s="170"/>
      <c r="F1864" s="170"/>
      <c r="G1864" s="170"/>
      <c r="H1864" s="170"/>
      <c r="I1864" s="170"/>
      <c r="J1864" s="170"/>
      <c r="K1864" s="170"/>
      <c r="L1864" s="170"/>
      <c r="M1864" s="170"/>
    </row>
    <row r="1865" spans="1:13" ht="15.75">
      <c r="A1865" s="170"/>
      <c r="B1865" s="170"/>
      <c r="C1865" s="170"/>
      <c r="D1865" s="170"/>
      <c r="E1865" s="170"/>
      <c r="F1865" s="170"/>
      <c r="G1865" s="170"/>
      <c r="H1865" s="170"/>
      <c r="I1865" s="170"/>
      <c r="J1865" s="170"/>
      <c r="K1865" s="170"/>
      <c r="L1865" s="170"/>
      <c r="M1865" s="170"/>
    </row>
    <row r="1866" spans="1:13" ht="15.75">
      <c r="A1866" s="170"/>
      <c r="B1866" s="170"/>
      <c r="C1866" s="170"/>
      <c r="D1866" s="170"/>
      <c r="E1866" s="170"/>
      <c r="F1866" s="170"/>
      <c r="G1866" s="170"/>
      <c r="H1866" s="170"/>
      <c r="I1866" s="170"/>
      <c r="J1866" s="170"/>
      <c r="K1866" s="170"/>
      <c r="L1866" s="170"/>
      <c r="M1866" s="170"/>
    </row>
    <row r="1867" spans="1:13" ht="15.75">
      <c r="A1867" s="170"/>
      <c r="B1867" s="170"/>
      <c r="C1867" s="170"/>
      <c r="D1867" s="170"/>
      <c r="E1867" s="170"/>
      <c r="F1867" s="170"/>
      <c r="G1867" s="170"/>
      <c r="H1867" s="170"/>
      <c r="I1867" s="170"/>
      <c r="J1867" s="170"/>
      <c r="K1867" s="170"/>
      <c r="L1867" s="170"/>
      <c r="M1867" s="170"/>
    </row>
    <row r="1868" spans="1:13" ht="15.75">
      <c r="A1868" s="170"/>
      <c r="B1868" s="170"/>
      <c r="C1868" s="170"/>
      <c r="D1868" s="170"/>
      <c r="E1868" s="170"/>
      <c r="F1868" s="170"/>
      <c r="G1868" s="170"/>
      <c r="H1868" s="170"/>
      <c r="I1868" s="170"/>
      <c r="J1868" s="170"/>
      <c r="K1868" s="170"/>
      <c r="L1868" s="170"/>
      <c r="M1868" s="170"/>
    </row>
    <row r="1869" spans="1:13" ht="15.75">
      <c r="A1869" s="170"/>
      <c r="B1869" s="170"/>
      <c r="C1869" s="170"/>
      <c r="D1869" s="170"/>
      <c r="E1869" s="170"/>
      <c r="F1869" s="170"/>
      <c r="G1869" s="170"/>
      <c r="H1869" s="170"/>
      <c r="I1869" s="170"/>
      <c r="J1869" s="170"/>
      <c r="K1869" s="170"/>
      <c r="L1869" s="170"/>
      <c r="M1869" s="170"/>
    </row>
    <row r="1870" spans="1:13" ht="15.75">
      <c r="A1870" s="170"/>
      <c r="B1870" s="170"/>
      <c r="C1870" s="170"/>
      <c r="D1870" s="170"/>
      <c r="E1870" s="170"/>
      <c r="F1870" s="170"/>
      <c r="G1870" s="170"/>
      <c r="H1870" s="170"/>
      <c r="I1870" s="170"/>
      <c r="J1870" s="170"/>
      <c r="K1870" s="170"/>
      <c r="L1870" s="170"/>
      <c r="M1870" s="170"/>
    </row>
    <row r="1871" spans="1:13" ht="15.75">
      <c r="A1871" s="170"/>
      <c r="B1871" s="170"/>
      <c r="C1871" s="170"/>
      <c r="D1871" s="170"/>
      <c r="E1871" s="170"/>
      <c r="F1871" s="170"/>
      <c r="G1871" s="170"/>
      <c r="H1871" s="170"/>
      <c r="I1871" s="170"/>
      <c r="J1871" s="170"/>
      <c r="K1871" s="170"/>
      <c r="L1871" s="170"/>
      <c r="M1871" s="170"/>
    </row>
    <row r="1872" spans="1:13" ht="15.75">
      <c r="A1872" s="170"/>
      <c r="B1872" s="170"/>
      <c r="C1872" s="170"/>
      <c r="D1872" s="170"/>
      <c r="E1872" s="170"/>
      <c r="F1872" s="170"/>
      <c r="G1872" s="170"/>
      <c r="H1872" s="170"/>
      <c r="I1872" s="170"/>
      <c r="J1872" s="170"/>
      <c r="K1872" s="170"/>
      <c r="L1872" s="170"/>
      <c r="M1872" s="170"/>
    </row>
    <row r="1873" spans="1:13" ht="15.75">
      <c r="A1873" s="170"/>
      <c r="B1873" s="170"/>
      <c r="C1873" s="170"/>
      <c r="D1873" s="170"/>
      <c r="E1873" s="170"/>
      <c r="F1873" s="170"/>
      <c r="G1873" s="170"/>
      <c r="H1873" s="170"/>
      <c r="I1873" s="170"/>
      <c r="J1873" s="170"/>
      <c r="K1873" s="170"/>
      <c r="L1873" s="170"/>
      <c r="M1873" s="170"/>
    </row>
    <row r="1874" spans="1:13" ht="15.75">
      <c r="A1874" s="170"/>
      <c r="B1874" s="170"/>
      <c r="C1874" s="170"/>
      <c r="D1874" s="170"/>
      <c r="E1874" s="170"/>
      <c r="F1874" s="170"/>
      <c r="G1874" s="170"/>
      <c r="H1874" s="170"/>
      <c r="I1874" s="170"/>
      <c r="J1874" s="170"/>
      <c r="K1874" s="170"/>
      <c r="L1874" s="170"/>
      <c r="M1874" s="170"/>
    </row>
    <row r="1875" spans="1:13" ht="15.75">
      <c r="A1875" s="170"/>
      <c r="B1875" s="170"/>
      <c r="C1875" s="170"/>
      <c r="D1875" s="170"/>
      <c r="E1875" s="170"/>
      <c r="F1875" s="170"/>
      <c r="G1875" s="170"/>
      <c r="H1875" s="170"/>
      <c r="I1875" s="170"/>
      <c r="J1875" s="170"/>
      <c r="K1875" s="170"/>
      <c r="L1875" s="170"/>
      <c r="M1875" s="170"/>
    </row>
    <row r="1876" spans="1:13" ht="15.75">
      <c r="A1876" s="170"/>
      <c r="B1876" s="170"/>
      <c r="C1876" s="170"/>
      <c r="D1876" s="170"/>
      <c r="E1876" s="170"/>
      <c r="F1876" s="170"/>
      <c r="G1876" s="170"/>
      <c r="H1876" s="170"/>
      <c r="I1876" s="170"/>
      <c r="J1876" s="170"/>
      <c r="K1876" s="170"/>
      <c r="L1876" s="170"/>
      <c r="M1876" s="170"/>
    </row>
    <row r="1877" spans="1:13" ht="15.75">
      <c r="A1877" s="170"/>
      <c r="B1877" s="170"/>
      <c r="C1877" s="170"/>
      <c r="D1877" s="170"/>
      <c r="E1877" s="170"/>
      <c r="F1877" s="170"/>
      <c r="G1877" s="170"/>
      <c r="H1877" s="170"/>
      <c r="I1877" s="170"/>
      <c r="J1877" s="170"/>
      <c r="K1877" s="170"/>
      <c r="L1877" s="170"/>
      <c r="M1877" s="170"/>
    </row>
    <row r="1878" spans="1:13" ht="15.75">
      <c r="A1878" s="170"/>
      <c r="B1878" s="170"/>
      <c r="C1878" s="170"/>
      <c r="D1878" s="170"/>
      <c r="E1878" s="170"/>
      <c r="F1878" s="170"/>
      <c r="G1878" s="170"/>
      <c r="H1878" s="170"/>
      <c r="I1878" s="170"/>
      <c r="J1878" s="170"/>
      <c r="K1878" s="170"/>
      <c r="L1878" s="170"/>
      <c r="M1878" s="170"/>
    </row>
    <row r="1879" spans="1:13" ht="15.75">
      <c r="A1879" s="170"/>
      <c r="B1879" s="170"/>
      <c r="C1879" s="170"/>
      <c r="D1879" s="170"/>
      <c r="E1879" s="170"/>
      <c r="F1879" s="170"/>
      <c r="G1879" s="170"/>
      <c r="H1879" s="170"/>
      <c r="I1879" s="170"/>
      <c r="J1879" s="170"/>
      <c r="K1879" s="170"/>
      <c r="L1879" s="170"/>
      <c r="M1879" s="170"/>
    </row>
    <row r="1880" spans="1:13" ht="15.75">
      <c r="A1880" s="170"/>
      <c r="B1880" s="170"/>
      <c r="C1880" s="170"/>
      <c r="D1880" s="170"/>
      <c r="E1880" s="170"/>
      <c r="F1880" s="170"/>
      <c r="G1880" s="170"/>
      <c r="H1880" s="170"/>
      <c r="I1880" s="170"/>
      <c r="J1880" s="170"/>
      <c r="K1880" s="170"/>
      <c r="L1880" s="170"/>
      <c r="M1880" s="170"/>
    </row>
    <row r="1881" spans="1:13" ht="15.75">
      <c r="A1881" s="170"/>
      <c r="B1881" s="170"/>
      <c r="C1881" s="170"/>
      <c r="D1881" s="170"/>
      <c r="E1881" s="170"/>
      <c r="F1881" s="170"/>
      <c r="G1881" s="170"/>
      <c r="H1881" s="170"/>
      <c r="I1881" s="170"/>
      <c r="J1881" s="170"/>
      <c r="K1881" s="170"/>
      <c r="L1881" s="170"/>
      <c r="M1881" s="170"/>
    </row>
    <row r="1882" spans="1:13" ht="15.75">
      <c r="A1882" s="170"/>
      <c r="B1882" s="170"/>
      <c r="C1882" s="170"/>
      <c r="D1882" s="170"/>
      <c r="E1882" s="170"/>
      <c r="F1882" s="170"/>
      <c r="G1882" s="170"/>
      <c r="H1882" s="170"/>
      <c r="I1882" s="170"/>
      <c r="J1882" s="170"/>
      <c r="K1882" s="170"/>
      <c r="L1882" s="170"/>
      <c r="M1882" s="170"/>
    </row>
    <row r="1883" spans="1:13" ht="15.75">
      <c r="A1883" s="170"/>
      <c r="B1883" s="170"/>
      <c r="C1883" s="170"/>
      <c r="D1883" s="170"/>
      <c r="E1883" s="170"/>
      <c r="F1883" s="170"/>
      <c r="G1883" s="170"/>
      <c r="H1883" s="170"/>
      <c r="I1883" s="170"/>
      <c r="J1883" s="170"/>
      <c r="K1883" s="170"/>
      <c r="L1883" s="170"/>
      <c r="M1883" s="170"/>
    </row>
    <row r="1884" spans="1:13" ht="15.75">
      <c r="A1884" s="170"/>
      <c r="B1884" s="170"/>
      <c r="C1884" s="170"/>
      <c r="D1884" s="170"/>
      <c r="E1884" s="170"/>
      <c r="F1884" s="170"/>
      <c r="G1884" s="170"/>
      <c r="H1884" s="170"/>
      <c r="I1884" s="170"/>
      <c r="J1884" s="170"/>
      <c r="K1884" s="170"/>
      <c r="L1884" s="170"/>
      <c r="M1884" s="170"/>
    </row>
    <row r="1885" spans="1:13" ht="15.75">
      <c r="A1885" s="170"/>
      <c r="B1885" s="170"/>
      <c r="C1885" s="170"/>
      <c r="D1885" s="170"/>
      <c r="E1885" s="170"/>
      <c r="F1885" s="170"/>
      <c r="G1885" s="170"/>
      <c r="H1885" s="170"/>
      <c r="I1885" s="170"/>
      <c r="J1885" s="170"/>
      <c r="K1885" s="170"/>
      <c r="L1885" s="170"/>
      <c r="M1885" s="170"/>
    </row>
    <row r="1886" spans="1:13" ht="15.75">
      <c r="A1886" s="170"/>
      <c r="B1886" s="170"/>
      <c r="C1886" s="170"/>
      <c r="D1886" s="170"/>
      <c r="E1886" s="170"/>
      <c r="F1886" s="170"/>
      <c r="G1886" s="170"/>
      <c r="H1886" s="170"/>
      <c r="I1886" s="170"/>
      <c r="J1886" s="170"/>
      <c r="K1886" s="170"/>
      <c r="L1886" s="170"/>
      <c r="M1886" s="170"/>
    </row>
    <row r="1887" spans="1:13" ht="15.75">
      <c r="A1887" s="170"/>
      <c r="B1887" s="170"/>
      <c r="C1887" s="170"/>
      <c r="D1887" s="170"/>
      <c r="E1887" s="170"/>
      <c r="F1887" s="170"/>
      <c r="G1887" s="170"/>
      <c r="H1887" s="170"/>
      <c r="I1887" s="170"/>
      <c r="J1887" s="170"/>
      <c r="K1887" s="170"/>
      <c r="L1887" s="170"/>
      <c r="M1887" s="170"/>
    </row>
    <row r="1888" spans="1:13" ht="15.75">
      <c r="A1888" s="170"/>
      <c r="B1888" s="170"/>
      <c r="C1888" s="170"/>
      <c r="D1888" s="170"/>
      <c r="E1888" s="170"/>
      <c r="F1888" s="170"/>
      <c r="G1888" s="170"/>
      <c r="H1888" s="170"/>
      <c r="I1888" s="170"/>
      <c r="J1888" s="170"/>
      <c r="K1888" s="170"/>
      <c r="L1888" s="170"/>
      <c r="M1888" s="170"/>
    </row>
    <row r="1889" spans="1:13" ht="15.75">
      <c r="A1889" s="170"/>
      <c r="B1889" s="170"/>
      <c r="C1889" s="170"/>
      <c r="D1889" s="170"/>
      <c r="E1889" s="170"/>
      <c r="F1889" s="170"/>
      <c r="G1889" s="170"/>
      <c r="H1889" s="170"/>
      <c r="I1889" s="170"/>
      <c r="J1889" s="170"/>
      <c r="K1889" s="170"/>
      <c r="L1889" s="170"/>
      <c r="M1889" s="170"/>
    </row>
    <row r="1890" spans="1:13" ht="15.75">
      <c r="A1890" s="170"/>
      <c r="B1890" s="170"/>
      <c r="C1890" s="170"/>
      <c r="D1890" s="170"/>
      <c r="E1890" s="170"/>
      <c r="F1890" s="170"/>
      <c r="G1890" s="170"/>
      <c r="H1890" s="170"/>
      <c r="I1890" s="170"/>
      <c r="J1890" s="170"/>
      <c r="K1890" s="170"/>
      <c r="L1890" s="170"/>
      <c r="M1890" s="170"/>
    </row>
    <row r="1891" spans="1:13" ht="15.75">
      <c r="A1891" s="170"/>
      <c r="B1891" s="170"/>
      <c r="C1891" s="170"/>
      <c r="D1891" s="170"/>
      <c r="E1891" s="170"/>
      <c r="F1891" s="170"/>
      <c r="G1891" s="170"/>
      <c r="H1891" s="170"/>
      <c r="I1891" s="170"/>
      <c r="J1891" s="170"/>
      <c r="K1891" s="170"/>
      <c r="L1891" s="170"/>
      <c r="M1891" s="170"/>
    </row>
    <row r="1892" spans="1:13" ht="15.75">
      <c r="A1892" s="170"/>
      <c r="B1892" s="170"/>
      <c r="C1892" s="170"/>
      <c r="D1892" s="170"/>
      <c r="E1892" s="170"/>
      <c r="F1892" s="170"/>
      <c r="G1892" s="170"/>
      <c r="H1892" s="170"/>
      <c r="I1892" s="170"/>
      <c r="J1892" s="170"/>
      <c r="K1892" s="170"/>
      <c r="L1892" s="170"/>
      <c r="M1892" s="170"/>
    </row>
    <row r="1893" spans="1:13" ht="15.75">
      <c r="A1893" s="170"/>
      <c r="B1893" s="170"/>
      <c r="C1893" s="170"/>
      <c r="D1893" s="170"/>
      <c r="E1893" s="170"/>
      <c r="F1893" s="170"/>
      <c r="G1893" s="170"/>
      <c r="H1893" s="170"/>
      <c r="I1893" s="170"/>
      <c r="J1893" s="170"/>
      <c r="K1893" s="170"/>
      <c r="L1893" s="170"/>
      <c r="M1893" s="170"/>
    </row>
    <row r="1894" spans="1:13" ht="15.75">
      <c r="A1894" s="170"/>
      <c r="B1894" s="170"/>
      <c r="C1894" s="170"/>
      <c r="D1894" s="170"/>
      <c r="E1894" s="170"/>
      <c r="F1894" s="170"/>
      <c r="G1894" s="170"/>
      <c r="H1894" s="170"/>
      <c r="I1894" s="170"/>
      <c r="J1894" s="170"/>
      <c r="K1894" s="170"/>
      <c r="L1894" s="170"/>
      <c r="M1894" s="170"/>
    </row>
    <row r="1895" spans="1:13" ht="15.75">
      <c r="A1895" s="170"/>
      <c r="B1895" s="170"/>
      <c r="C1895" s="170"/>
      <c r="D1895" s="170"/>
      <c r="E1895" s="170"/>
      <c r="F1895" s="170"/>
      <c r="G1895" s="170"/>
      <c r="H1895" s="170"/>
      <c r="I1895" s="170"/>
      <c r="J1895" s="170"/>
      <c r="K1895" s="170"/>
      <c r="L1895" s="170"/>
      <c r="M1895" s="170"/>
    </row>
    <row r="1896" spans="1:13" ht="15.75">
      <c r="A1896" s="170"/>
      <c r="B1896" s="170"/>
      <c r="C1896" s="170"/>
      <c r="D1896" s="170"/>
      <c r="E1896" s="170"/>
      <c r="F1896" s="170"/>
      <c r="G1896" s="170"/>
      <c r="H1896" s="170"/>
      <c r="I1896" s="170"/>
      <c r="J1896" s="170"/>
      <c r="K1896" s="170"/>
      <c r="L1896" s="170"/>
      <c r="M1896" s="170"/>
    </row>
    <row r="1897" spans="1:13" ht="15.75">
      <c r="A1897" s="170"/>
      <c r="B1897" s="170"/>
      <c r="C1897" s="170"/>
      <c r="D1897" s="170"/>
      <c r="E1897" s="170"/>
      <c r="F1897" s="170"/>
      <c r="G1897" s="170"/>
      <c r="H1897" s="170"/>
      <c r="I1897" s="170"/>
      <c r="J1897" s="170"/>
      <c r="K1897" s="170"/>
      <c r="L1897" s="170"/>
      <c r="M1897" s="170"/>
    </row>
    <row r="1898" spans="1:13" ht="15.75">
      <c r="A1898" s="170"/>
      <c r="B1898" s="170"/>
      <c r="C1898" s="170"/>
      <c r="D1898" s="170"/>
      <c r="E1898" s="170"/>
      <c r="F1898" s="170"/>
      <c r="G1898" s="170"/>
      <c r="H1898" s="170"/>
      <c r="I1898" s="170"/>
      <c r="J1898" s="170"/>
      <c r="K1898" s="170"/>
      <c r="L1898" s="170"/>
      <c r="M1898" s="170"/>
    </row>
    <row r="1899" spans="1:13" ht="15.75">
      <c r="A1899" s="170"/>
      <c r="B1899" s="170"/>
      <c r="C1899" s="170"/>
      <c r="D1899" s="170"/>
      <c r="E1899" s="170"/>
      <c r="F1899" s="170"/>
      <c r="G1899" s="170"/>
      <c r="H1899" s="170"/>
      <c r="I1899" s="170"/>
      <c r="J1899" s="170"/>
      <c r="K1899" s="170"/>
      <c r="L1899" s="170"/>
      <c r="M1899" s="170"/>
    </row>
    <row r="1900" spans="1:13" ht="15.75">
      <c r="A1900" s="170"/>
      <c r="B1900" s="170"/>
      <c r="C1900" s="170"/>
      <c r="D1900" s="170"/>
      <c r="E1900" s="170"/>
      <c r="F1900" s="170"/>
      <c r="G1900" s="170"/>
      <c r="H1900" s="170"/>
      <c r="I1900" s="170"/>
      <c r="J1900" s="170"/>
      <c r="K1900" s="170"/>
      <c r="L1900" s="170"/>
      <c r="M1900" s="170"/>
    </row>
    <row r="1901" spans="1:13" ht="15.75">
      <c r="A1901" s="170"/>
      <c r="B1901" s="170"/>
      <c r="C1901" s="170"/>
      <c r="D1901" s="170"/>
      <c r="E1901" s="170"/>
      <c r="F1901" s="170"/>
      <c r="G1901" s="170"/>
      <c r="H1901" s="170"/>
      <c r="I1901" s="170"/>
      <c r="J1901" s="170"/>
      <c r="K1901" s="170"/>
      <c r="L1901" s="170"/>
      <c r="M1901" s="170"/>
    </row>
    <row r="1902" spans="1:13" ht="15.75">
      <c r="A1902" s="170"/>
      <c r="B1902" s="170"/>
      <c r="C1902" s="170"/>
      <c r="D1902" s="170"/>
      <c r="E1902" s="170"/>
      <c r="F1902" s="170"/>
      <c r="G1902" s="170"/>
      <c r="H1902" s="170"/>
      <c r="I1902" s="170"/>
      <c r="J1902" s="170"/>
      <c r="K1902" s="170"/>
      <c r="L1902" s="170"/>
      <c r="M1902" s="170"/>
    </row>
    <row r="1903" spans="1:13" ht="15.75">
      <c r="A1903" s="170"/>
      <c r="B1903" s="170"/>
      <c r="C1903" s="170"/>
      <c r="D1903" s="170"/>
      <c r="E1903" s="170"/>
      <c r="F1903" s="170"/>
      <c r="G1903" s="170"/>
      <c r="H1903" s="170"/>
      <c r="I1903" s="170"/>
      <c r="J1903" s="170"/>
      <c r="K1903" s="170"/>
      <c r="L1903" s="170"/>
      <c r="M1903" s="170"/>
    </row>
    <row r="1904" spans="1:13" ht="15.75">
      <c r="A1904" s="170"/>
      <c r="B1904" s="170"/>
      <c r="C1904" s="170"/>
      <c r="D1904" s="170"/>
      <c r="E1904" s="170"/>
      <c r="F1904" s="170"/>
      <c r="G1904" s="170"/>
      <c r="H1904" s="170"/>
      <c r="I1904" s="170"/>
      <c r="J1904" s="170"/>
      <c r="K1904" s="170"/>
      <c r="L1904" s="170"/>
      <c r="M1904" s="170"/>
    </row>
    <row r="1905" spans="1:13" ht="15.75">
      <c r="A1905" s="170"/>
      <c r="B1905" s="170"/>
      <c r="C1905" s="170"/>
      <c r="D1905" s="170"/>
      <c r="E1905" s="170"/>
      <c r="F1905" s="170"/>
      <c r="G1905" s="170"/>
      <c r="H1905" s="170"/>
      <c r="I1905" s="170"/>
      <c r="J1905" s="170"/>
      <c r="K1905" s="170"/>
      <c r="L1905" s="170"/>
      <c r="M1905" s="170"/>
    </row>
    <row r="1906" spans="1:13" ht="15.75">
      <c r="A1906" s="170"/>
      <c r="B1906" s="170"/>
      <c r="C1906" s="170"/>
      <c r="D1906" s="170"/>
      <c r="E1906" s="170"/>
      <c r="F1906" s="170"/>
      <c r="G1906" s="170"/>
      <c r="H1906" s="170"/>
      <c r="I1906" s="170"/>
      <c r="J1906" s="170"/>
      <c r="K1906" s="170"/>
      <c r="L1906" s="170"/>
      <c r="M1906" s="170"/>
    </row>
    <row r="1907" spans="1:13" ht="15.75">
      <c r="A1907" s="170"/>
      <c r="B1907" s="170"/>
      <c r="C1907" s="170"/>
      <c r="D1907" s="170"/>
      <c r="E1907" s="170"/>
      <c r="F1907" s="170"/>
      <c r="G1907" s="170"/>
      <c r="H1907" s="170"/>
      <c r="I1907" s="170"/>
      <c r="J1907" s="170"/>
      <c r="K1907" s="170"/>
      <c r="L1907" s="170"/>
      <c r="M1907" s="170"/>
    </row>
    <row r="1908" spans="1:13" ht="15.75">
      <c r="A1908" s="170"/>
      <c r="B1908" s="170"/>
      <c r="C1908" s="170"/>
      <c r="D1908" s="170"/>
      <c r="E1908" s="170"/>
      <c r="F1908" s="170"/>
      <c r="G1908" s="170"/>
      <c r="H1908" s="170"/>
      <c r="I1908" s="170"/>
      <c r="J1908" s="170"/>
      <c r="K1908" s="170"/>
      <c r="L1908" s="170"/>
      <c r="M1908" s="170"/>
    </row>
    <row r="1909" spans="1:13" ht="15.75">
      <c r="A1909" s="170"/>
      <c r="B1909" s="170"/>
      <c r="C1909" s="170"/>
      <c r="D1909" s="170"/>
      <c r="E1909" s="170"/>
      <c r="F1909" s="170"/>
      <c r="G1909" s="170"/>
      <c r="H1909" s="170"/>
      <c r="I1909" s="170"/>
      <c r="J1909" s="170"/>
      <c r="K1909" s="170"/>
      <c r="L1909" s="170"/>
      <c r="M1909" s="170"/>
    </row>
    <row r="1910" spans="1:13" ht="15.75">
      <c r="A1910" s="170"/>
      <c r="B1910" s="170"/>
      <c r="C1910" s="170"/>
      <c r="D1910" s="170"/>
      <c r="E1910" s="170"/>
      <c r="F1910" s="170"/>
      <c r="G1910" s="170"/>
      <c r="H1910" s="170"/>
      <c r="I1910" s="170"/>
      <c r="J1910" s="170"/>
      <c r="K1910" s="170"/>
      <c r="L1910" s="170"/>
      <c r="M1910" s="170"/>
    </row>
    <row r="1911" spans="1:13" ht="15.75">
      <c r="A1911" s="170"/>
      <c r="B1911" s="170"/>
      <c r="C1911" s="170"/>
      <c r="D1911" s="170"/>
      <c r="E1911" s="170"/>
      <c r="F1911" s="170"/>
      <c r="G1911" s="170"/>
      <c r="H1911" s="170"/>
      <c r="I1911" s="170"/>
      <c r="J1911" s="170"/>
      <c r="K1911" s="170"/>
      <c r="L1911" s="170"/>
      <c r="M1911" s="170"/>
    </row>
    <row r="1912" spans="1:13" ht="15.75">
      <c r="A1912" s="170"/>
      <c r="B1912" s="170"/>
      <c r="C1912" s="170"/>
      <c r="D1912" s="170"/>
      <c r="E1912" s="170"/>
      <c r="F1912" s="170"/>
      <c r="G1912" s="170"/>
      <c r="H1912" s="170"/>
      <c r="I1912" s="170"/>
      <c r="J1912" s="170"/>
      <c r="K1912" s="170"/>
      <c r="L1912" s="170"/>
      <c r="M1912" s="170"/>
    </row>
    <row r="1913" spans="1:13" ht="15.75">
      <c r="A1913" s="170"/>
      <c r="B1913" s="170"/>
      <c r="C1913" s="170"/>
      <c r="D1913" s="170"/>
      <c r="E1913" s="170"/>
      <c r="F1913" s="170"/>
      <c r="G1913" s="170"/>
      <c r="H1913" s="170"/>
      <c r="I1913" s="170"/>
      <c r="J1913" s="170"/>
      <c r="K1913" s="170"/>
      <c r="L1913" s="170"/>
      <c r="M1913" s="170"/>
    </row>
    <row r="1914" spans="1:13" ht="15.75">
      <c r="A1914" s="170"/>
      <c r="B1914" s="170"/>
      <c r="C1914" s="170"/>
      <c r="D1914" s="170"/>
      <c r="E1914" s="170"/>
      <c r="F1914" s="170"/>
      <c r="G1914" s="170"/>
      <c r="H1914" s="170"/>
      <c r="I1914" s="170"/>
      <c r="J1914" s="170"/>
      <c r="K1914" s="170"/>
      <c r="L1914" s="170"/>
      <c r="M1914" s="170"/>
    </row>
    <row r="1915" spans="1:13" ht="15.75">
      <c r="A1915" s="170"/>
      <c r="B1915" s="170"/>
      <c r="C1915" s="170"/>
      <c r="D1915" s="170"/>
      <c r="E1915" s="170"/>
      <c r="F1915" s="170"/>
      <c r="G1915" s="170"/>
      <c r="H1915" s="170"/>
      <c r="I1915" s="170"/>
      <c r="J1915" s="170"/>
      <c r="K1915" s="170"/>
      <c r="L1915" s="170"/>
      <c r="M1915" s="170"/>
    </row>
    <row r="1916" spans="1:13" ht="15.75">
      <c r="A1916" s="170"/>
      <c r="B1916" s="170"/>
      <c r="C1916" s="170"/>
      <c r="D1916" s="170"/>
      <c r="E1916" s="170"/>
      <c r="F1916" s="170"/>
      <c r="G1916" s="170"/>
      <c r="H1916" s="170"/>
      <c r="I1916" s="170"/>
      <c r="J1916" s="170"/>
      <c r="K1916" s="170"/>
      <c r="L1916" s="170"/>
      <c r="M1916" s="170"/>
    </row>
    <row r="1917" spans="1:13" ht="15.75">
      <c r="A1917" s="170"/>
      <c r="B1917" s="170"/>
      <c r="C1917" s="170"/>
      <c r="D1917" s="170"/>
      <c r="E1917" s="170"/>
      <c r="F1917" s="170"/>
      <c r="G1917" s="170"/>
      <c r="H1917" s="170"/>
      <c r="I1917" s="170"/>
      <c r="J1917" s="170"/>
      <c r="K1917" s="170"/>
      <c r="L1917" s="170"/>
      <c r="M1917" s="170"/>
    </row>
    <row r="1918" spans="1:13" ht="15.75">
      <c r="A1918" s="170"/>
      <c r="B1918" s="170"/>
      <c r="C1918" s="170"/>
      <c r="D1918" s="170"/>
      <c r="E1918" s="170"/>
      <c r="F1918" s="170"/>
      <c r="G1918" s="170"/>
      <c r="H1918" s="170"/>
      <c r="I1918" s="170"/>
      <c r="J1918" s="170"/>
      <c r="K1918" s="170"/>
      <c r="L1918" s="170"/>
      <c r="M1918" s="170"/>
    </row>
    <row r="1919" spans="1:13" ht="15.75">
      <c r="A1919" s="170"/>
      <c r="B1919" s="170"/>
      <c r="C1919" s="170"/>
      <c r="D1919" s="170"/>
      <c r="E1919" s="170"/>
      <c r="F1919" s="170"/>
      <c r="G1919" s="170"/>
      <c r="H1919" s="170"/>
      <c r="I1919" s="170"/>
      <c r="J1919" s="170"/>
      <c r="K1919" s="170"/>
      <c r="L1919" s="170"/>
      <c r="M1919" s="170"/>
    </row>
    <row r="1920" spans="1:13" ht="15.75">
      <c r="A1920" s="170"/>
      <c r="B1920" s="170"/>
      <c r="C1920" s="170"/>
      <c r="D1920" s="170"/>
      <c r="E1920" s="170"/>
      <c r="F1920" s="170"/>
      <c r="G1920" s="170"/>
      <c r="H1920" s="170"/>
      <c r="I1920" s="170"/>
      <c r="J1920" s="170"/>
      <c r="K1920" s="170"/>
      <c r="L1920" s="170"/>
      <c r="M1920" s="170"/>
    </row>
    <row r="1921" spans="1:13" ht="15.75">
      <c r="A1921" s="170"/>
      <c r="B1921" s="170"/>
      <c r="C1921" s="170"/>
      <c r="D1921" s="170"/>
      <c r="E1921" s="170"/>
      <c r="F1921" s="170"/>
      <c r="G1921" s="170"/>
      <c r="H1921" s="170"/>
      <c r="I1921" s="170"/>
      <c r="J1921" s="170"/>
      <c r="K1921" s="170"/>
      <c r="L1921" s="170"/>
      <c r="M1921" s="170"/>
    </row>
    <row r="1922" spans="1:13" ht="15.75">
      <c r="A1922" s="170"/>
      <c r="B1922" s="170"/>
      <c r="C1922" s="170"/>
      <c r="D1922" s="170"/>
      <c r="E1922" s="170"/>
      <c r="F1922" s="170"/>
      <c r="G1922" s="170"/>
      <c r="H1922" s="170"/>
      <c r="I1922" s="170"/>
      <c r="J1922" s="170"/>
      <c r="K1922" s="170"/>
      <c r="L1922" s="170"/>
      <c r="M1922" s="170"/>
    </row>
    <row r="1923" spans="1:13" ht="15.75">
      <c r="A1923" s="170"/>
      <c r="B1923" s="170"/>
      <c r="C1923" s="170"/>
      <c r="D1923" s="170"/>
      <c r="E1923" s="170"/>
      <c r="F1923" s="170"/>
      <c r="G1923" s="170"/>
      <c r="H1923" s="170"/>
      <c r="I1923" s="170"/>
      <c r="J1923" s="170"/>
      <c r="K1923" s="170"/>
      <c r="L1923" s="170"/>
      <c r="M1923" s="170"/>
    </row>
    <row r="1924" spans="1:13" ht="15.75">
      <c r="A1924" s="170"/>
      <c r="B1924" s="170"/>
      <c r="C1924" s="170"/>
      <c r="D1924" s="170"/>
      <c r="E1924" s="170"/>
      <c r="F1924" s="170"/>
      <c r="G1924" s="170"/>
      <c r="H1924" s="170"/>
      <c r="I1924" s="170"/>
      <c r="J1924" s="170"/>
      <c r="K1924" s="170"/>
      <c r="L1924" s="170"/>
      <c r="M1924" s="170"/>
    </row>
    <row r="1925" spans="1:13" ht="15.75">
      <c r="A1925" s="170"/>
      <c r="B1925" s="170"/>
      <c r="C1925" s="170"/>
      <c r="D1925" s="170"/>
      <c r="E1925" s="170"/>
      <c r="F1925" s="170"/>
      <c r="G1925" s="170"/>
      <c r="H1925" s="170"/>
      <c r="I1925" s="170"/>
      <c r="J1925" s="170"/>
      <c r="K1925" s="170"/>
      <c r="L1925" s="170"/>
      <c r="M1925" s="170"/>
    </row>
    <row r="1926" spans="1:13" ht="15.75">
      <c r="A1926" s="170"/>
      <c r="B1926" s="170"/>
      <c r="C1926" s="170"/>
      <c r="D1926" s="170"/>
      <c r="E1926" s="170"/>
      <c r="F1926" s="170"/>
      <c r="G1926" s="170"/>
      <c r="H1926" s="170"/>
      <c r="I1926" s="170"/>
      <c r="J1926" s="170"/>
      <c r="K1926" s="170"/>
      <c r="L1926" s="170"/>
      <c r="M1926" s="170"/>
    </row>
    <row r="1927" spans="1:13" ht="15.75">
      <c r="A1927" s="170"/>
      <c r="B1927" s="170"/>
      <c r="C1927" s="170"/>
      <c r="D1927" s="170"/>
      <c r="E1927" s="170"/>
      <c r="F1927" s="170"/>
      <c r="G1927" s="170"/>
      <c r="H1927" s="170"/>
      <c r="I1927" s="170"/>
      <c r="J1927" s="170"/>
      <c r="K1927" s="170"/>
      <c r="L1927" s="170"/>
      <c r="M1927" s="170"/>
    </row>
    <row r="1928" spans="1:13" ht="15.75">
      <c r="A1928" s="170"/>
      <c r="B1928" s="170"/>
      <c r="C1928" s="170"/>
      <c r="D1928" s="170"/>
      <c r="E1928" s="170"/>
      <c r="F1928" s="170"/>
      <c r="G1928" s="170"/>
      <c r="H1928" s="170"/>
      <c r="I1928" s="170"/>
      <c r="J1928" s="170"/>
      <c r="K1928" s="170"/>
      <c r="L1928" s="170"/>
      <c r="M1928" s="170"/>
    </row>
    <row r="1929" spans="1:13" ht="15.75">
      <c r="A1929" s="170"/>
      <c r="B1929" s="170"/>
      <c r="C1929" s="170"/>
      <c r="D1929" s="170"/>
      <c r="E1929" s="170"/>
      <c r="F1929" s="170"/>
      <c r="G1929" s="170"/>
      <c r="H1929" s="170"/>
      <c r="I1929" s="170"/>
      <c r="J1929" s="170"/>
      <c r="K1929" s="170"/>
      <c r="L1929" s="170"/>
      <c r="M1929" s="170"/>
    </row>
    <row r="1930" spans="1:13" ht="15.75">
      <c r="A1930" s="170"/>
      <c r="B1930" s="170"/>
      <c r="C1930" s="170"/>
      <c r="D1930" s="170"/>
      <c r="E1930" s="170"/>
      <c r="F1930" s="170"/>
      <c r="G1930" s="170"/>
      <c r="H1930" s="170"/>
      <c r="I1930" s="170"/>
      <c r="J1930" s="170"/>
      <c r="K1930" s="170"/>
      <c r="L1930" s="170"/>
      <c r="M1930" s="170"/>
    </row>
    <row r="1931" spans="1:13" ht="15.75">
      <c r="A1931" s="170"/>
      <c r="B1931" s="170"/>
      <c r="C1931" s="170"/>
      <c r="D1931" s="170"/>
      <c r="E1931" s="170"/>
      <c r="F1931" s="170"/>
      <c r="G1931" s="170"/>
      <c r="H1931" s="170"/>
      <c r="I1931" s="170"/>
      <c r="J1931" s="170"/>
      <c r="K1931" s="170"/>
      <c r="L1931" s="170"/>
      <c r="M1931" s="170"/>
    </row>
    <row r="1932" spans="1:13" ht="15.75">
      <c r="A1932" s="170"/>
      <c r="B1932" s="170"/>
      <c r="C1932" s="170"/>
      <c r="D1932" s="170"/>
      <c r="E1932" s="170"/>
      <c r="F1932" s="170"/>
      <c r="G1932" s="170"/>
      <c r="H1932" s="170"/>
      <c r="I1932" s="170"/>
      <c r="J1932" s="170"/>
      <c r="K1932" s="170"/>
      <c r="L1932" s="170"/>
      <c r="M1932" s="170"/>
    </row>
    <row r="1933" spans="1:13" ht="15.75">
      <c r="A1933" s="170"/>
      <c r="B1933" s="170"/>
      <c r="C1933" s="170"/>
      <c r="D1933" s="170"/>
      <c r="E1933" s="170"/>
      <c r="F1933" s="170"/>
      <c r="G1933" s="170"/>
      <c r="H1933" s="170"/>
      <c r="I1933" s="170"/>
      <c r="J1933" s="170"/>
      <c r="K1933" s="170"/>
      <c r="L1933" s="170"/>
      <c r="M1933" s="170"/>
    </row>
    <row r="1934" spans="1:13" ht="15.75">
      <c r="A1934" s="170"/>
      <c r="B1934" s="170"/>
      <c r="C1934" s="170"/>
      <c r="D1934" s="170"/>
      <c r="E1934" s="170"/>
      <c r="F1934" s="170"/>
      <c r="G1934" s="170"/>
      <c r="H1934" s="170"/>
      <c r="I1934" s="170"/>
      <c r="J1934" s="170"/>
      <c r="K1934" s="170"/>
      <c r="L1934" s="170"/>
      <c r="M1934" s="170"/>
    </row>
    <row r="1935" spans="1:13" ht="15.75">
      <c r="A1935" s="170"/>
      <c r="B1935" s="170"/>
      <c r="C1935" s="170"/>
      <c r="D1935" s="170"/>
      <c r="E1935" s="170"/>
      <c r="F1935" s="170"/>
      <c r="G1935" s="170"/>
      <c r="H1935" s="170"/>
      <c r="I1935" s="170"/>
      <c r="J1935" s="170"/>
      <c r="K1935" s="170"/>
      <c r="L1935" s="170"/>
      <c r="M1935" s="170"/>
    </row>
    <row r="1936" spans="1:13" ht="15.75">
      <c r="A1936" s="170"/>
      <c r="B1936" s="170"/>
      <c r="C1936" s="170"/>
      <c r="D1936" s="170"/>
      <c r="E1936" s="170"/>
      <c r="F1936" s="170"/>
      <c r="G1936" s="170"/>
      <c r="H1936" s="170"/>
      <c r="I1936" s="170"/>
      <c r="J1936" s="170"/>
      <c r="K1936" s="170"/>
      <c r="L1936" s="170"/>
      <c r="M1936" s="170"/>
    </row>
    <row r="1937" spans="1:13" ht="15.75">
      <c r="A1937" s="170"/>
      <c r="B1937" s="170"/>
      <c r="C1937" s="170"/>
      <c r="D1937" s="170"/>
      <c r="E1937" s="170"/>
      <c r="F1937" s="170"/>
      <c r="G1937" s="170"/>
      <c r="H1937" s="170"/>
      <c r="I1937" s="170"/>
      <c r="J1937" s="170"/>
      <c r="K1937" s="170"/>
      <c r="L1937" s="170"/>
      <c r="M1937" s="170"/>
    </row>
    <row r="1938" spans="1:13" ht="15.75">
      <c r="A1938" s="170"/>
      <c r="B1938" s="170"/>
      <c r="C1938" s="170"/>
      <c r="D1938" s="170"/>
      <c r="E1938" s="170"/>
      <c r="F1938" s="170"/>
      <c r="G1938" s="170"/>
      <c r="H1938" s="170"/>
      <c r="I1938" s="170"/>
      <c r="J1938" s="170"/>
      <c r="K1938" s="170"/>
      <c r="L1938" s="170"/>
      <c r="M1938" s="170"/>
    </row>
    <row r="1939" spans="1:13" ht="15.75">
      <c r="A1939" s="170"/>
      <c r="B1939" s="170"/>
      <c r="C1939" s="170"/>
      <c r="D1939" s="170"/>
      <c r="E1939" s="170"/>
      <c r="F1939" s="170"/>
      <c r="G1939" s="170"/>
      <c r="H1939" s="170"/>
      <c r="I1939" s="170"/>
      <c r="J1939" s="170"/>
      <c r="K1939" s="170"/>
      <c r="L1939" s="170"/>
      <c r="M1939" s="170"/>
    </row>
    <row r="1940" spans="1:13" ht="15.75">
      <c r="A1940" s="170"/>
      <c r="B1940" s="170"/>
      <c r="C1940" s="170"/>
      <c r="D1940" s="170"/>
      <c r="E1940" s="170"/>
      <c r="F1940" s="170"/>
      <c r="G1940" s="170"/>
      <c r="H1940" s="170"/>
      <c r="I1940" s="170"/>
      <c r="J1940" s="170"/>
      <c r="K1940" s="170"/>
      <c r="L1940" s="170"/>
      <c r="M1940" s="170"/>
    </row>
    <row r="1941" spans="1:13" ht="15.75">
      <c r="A1941" s="170"/>
      <c r="B1941" s="170"/>
      <c r="C1941" s="170"/>
      <c r="D1941" s="170"/>
      <c r="E1941" s="170"/>
      <c r="F1941" s="170"/>
      <c r="G1941" s="170"/>
      <c r="H1941" s="170"/>
      <c r="I1941" s="170"/>
      <c r="J1941" s="170"/>
      <c r="K1941" s="170"/>
      <c r="L1941" s="170"/>
      <c r="M1941" s="170"/>
    </row>
    <row r="1942" spans="1:13" ht="15.75">
      <c r="A1942" s="170"/>
      <c r="B1942" s="170"/>
      <c r="C1942" s="170"/>
      <c r="D1942" s="170"/>
      <c r="E1942" s="170"/>
      <c r="F1942" s="170"/>
      <c r="G1942" s="170"/>
      <c r="H1942" s="170"/>
      <c r="I1942" s="170"/>
      <c r="J1942" s="170"/>
      <c r="K1942" s="170"/>
      <c r="L1942" s="170"/>
      <c r="M1942" s="170"/>
    </row>
    <row r="1943" spans="1:13" ht="15.75">
      <c r="A1943" s="170"/>
      <c r="B1943" s="170"/>
      <c r="C1943" s="170"/>
      <c r="D1943" s="170"/>
      <c r="E1943" s="170"/>
      <c r="F1943" s="170"/>
      <c r="G1943" s="170"/>
      <c r="H1943" s="170"/>
      <c r="I1943" s="170"/>
      <c r="J1943" s="170"/>
      <c r="K1943" s="170"/>
      <c r="L1943" s="170"/>
      <c r="M1943" s="170"/>
    </row>
    <row r="1944" spans="1:13" ht="15.75">
      <c r="A1944" s="170"/>
      <c r="B1944" s="170"/>
      <c r="C1944" s="170"/>
      <c r="D1944" s="170"/>
      <c r="E1944" s="170"/>
      <c r="F1944" s="170"/>
      <c r="G1944" s="170"/>
      <c r="H1944" s="170"/>
      <c r="I1944" s="170"/>
      <c r="J1944" s="170"/>
      <c r="K1944" s="170"/>
      <c r="L1944" s="170"/>
      <c r="M1944" s="170"/>
    </row>
    <row r="1945" spans="1:13" ht="15.75">
      <c r="A1945" s="170"/>
      <c r="B1945" s="170"/>
      <c r="C1945" s="170"/>
      <c r="D1945" s="170"/>
      <c r="E1945" s="170"/>
      <c r="F1945" s="170"/>
      <c r="G1945" s="170"/>
      <c r="H1945" s="170"/>
      <c r="I1945" s="170"/>
      <c r="J1945" s="170"/>
      <c r="K1945" s="170"/>
      <c r="L1945" s="170"/>
      <c r="M1945" s="170"/>
    </row>
    <row r="1946" spans="1:13" ht="15.75">
      <c r="A1946" s="170"/>
      <c r="B1946" s="170"/>
      <c r="C1946" s="170"/>
      <c r="D1946" s="170"/>
      <c r="E1946" s="170"/>
      <c r="F1946" s="170"/>
      <c r="G1946" s="170"/>
      <c r="H1946" s="170"/>
      <c r="I1946" s="170"/>
      <c r="J1946" s="170"/>
      <c r="K1946" s="170"/>
      <c r="L1946" s="170"/>
      <c r="M1946" s="170"/>
    </row>
    <row r="1947" spans="1:13" ht="15.75">
      <c r="A1947" s="170"/>
      <c r="B1947" s="170"/>
      <c r="C1947" s="170"/>
      <c r="D1947" s="170"/>
      <c r="E1947" s="170"/>
      <c r="F1947" s="170"/>
      <c r="G1947" s="170"/>
      <c r="H1947" s="170"/>
      <c r="I1947" s="170"/>
      <c r="J1947" s="170"/>
      <c r="K1947" s="170"/>
      <c r="L1947" s="170"/>
      <c r="M1947" s="170"/>
    </row>
    <row r="1948" spans="1:13" ht="15.75">
      <c r="A1948" s="170"/>
      <c r="B1948" s="170"/>
      <c r="C1948" s="170"/>
      <c r="D1948" s="170"/>
      <c r="E1948" s="170"/>
      <c r="F1948" s="170"/>
      <c r="G1948" s="170"/>
      <c r="H1948" s="170"/>
      <c r="I1948" s="170"/>
      <c r="J1948" s="170"/>
      <c r="K1948" s="170"/>
      <c r="L1948" s="170"/>
      <c r="M1948" s="170"/>
    </row>
    <row r="1949" spans="1:13" ht="15.75">
      <c r="A1949" s="170"/>
      <c r="B1949" s="170"/>
      <c r="C1949" s="170"/>
      <c r="D1949" s="170"/>
      <c r="E1949" s="170"/>
      <c r="F1949" s="170"/>
      <c r="G1949" s="170"/>
      <c r="H1949" s="170"/>
      <c r="I1949" s="170"/>
      <c r="J1949" s="170"/>
      <c r="K1949" s="170"/>
      <c r="L1949" s="170"/>
      <c r="M1949" s="170"/>
    </row>
    <row r="1950" spans="1:13" ht="15.75">
      <c r="A1950" s="170"/>
      <c r="B1950" s="170"/>
      <c r="C1950" s="170"/>
      <c r="D1950" s="170"/>
      <c r="E1950" s="170"/>
      <c r="F1950" s="170"/>
      <c r="G1950" s="170"/>
      <c r="H1950" s="170"/>
      <c r="I1950" s="170"/>
      <c r="J1950" s="170"/>
      <c r="K1950" s="170"/>
      <c r="L1950" s="170"/>
      <c r="M1950" s="170"/>
    </row>
    <row r="1951" spans="1:13" ht="15.75">
      <c r="A1951" s="170"/>
      <c r="B1951" s="170"/>
      <c r="C1951" s="170"/>
      <c r="D1951" s="170"/>
      <c r="E1951" s="170"/>
      <c r="F1951" s="170"/>
      <c r="G1951" s="170"/>
      <c r="H1951" s="170"/>
      <c r="I1951" s="170"/>
      <c r="J1951" s="170"/>
      <c r="K1951" s="170"/>
      <c r="L1951" s="170"/>
      <c r="M1951" s="170"/>
    </row>
    <row r="1952" spans="1:13" ht="15.75">
      <c r="A1952" s="170"/>
      <c r="B1952" s="170"/>
      <c r="C1952" s="170"/>
      <c r="D1952" s="170"/>
      <c r="E1952" s="170"/>
      <c r="F1952" s="170"/>
      <c r="G1952" s="170"/>
      <c r="H1952" s="170"/>
      <c r="I1952" s="170"/>
      <c r="J1952" s="170"/>
      <c r="K1952" s="170"/>
      <c r="L1952" s="170"/>
      <c r="M1952" s="170"/>
    </row>
    <row r="1953" spans="1:13" ht="15.75">
      <c r="A1953" s="170"/>
      <c r="B1953" s="170"/>
      <c r="C1953" s="170"/>
      <c r="D1953" s="170"/>
      <c r="E1953" s="170"/>
      <c r="F1953" s="170"/>
      <c r="G1953" s="170"/>
      <c r="H1953" s="170"/>
      <c r="I1953" s="170"/>
      <c r="J1953" s="170"/>
      <c r="K1953" s="170"/>
      <c r="L1953" s="170"/>
      <c r="M1953" s="170"/>
    </row>
    <row r="1954" spans="1:13" ht="15.75">
      <c r="A1954" s="170"/>
      <c r="B1954" s="170"/>
      <c r="C1954" s="170"/>
      <c r="D1954" s="170"/>
      <c r="E1954" s="170"/>
      <c r="F1954" s="170"/>
      <c r="G1954" s="170"/>
      <c r="H1954" s="170"/>
      <c r="I1954" s="170"/>
      <c r="J1954" s="170"/>
      <c r="K1954" s="170"/>
      <c r="L1954" s="170"/>
      <c r="M1954" s="170"/>
    </row>
    <row r="1955" spans="1:13" ht="15.75">
      <c r="A1955" s="170"/>
      <c r="B1955" s="170"/>
      <c r="C1955" s="170"/>
      <c r="D1955" s="170"/>
      <c r="E1955" s="170"/>
      <c r="F1955" s="170"/>
      <c r="G1955" s="170"/>
      <c r="H1955" s="170"/>
      <c r="I1955" s="170"/>
      <c r="J1955" s="170"/>
      <c r="K1955" s="170"/>
      <c r="L1955" s="170"/>
      <c r="M1955" s="170"/>
    </row>
    <row r="1956" spans="1:13" ht="15.75">
      <c r="A1956" s="170"/>
      <c r="B1956" s="170"/>
      <c r="C1956" s="170"/>
      <c r="D1956" s="170"/>
      <c r="E1956" s="170"/>
      <c r="F1956" s="170"/>
      <c r="G1956" s="170"/>
      <c r="H1956" s="170"/>
      <c r="I1956" s="170"/>
      <c r="J1956" s="170"/>
      <c r="K1956" s="170"/>
      <c r="L1956" s="170"/>
      <c r="M1956" s="170"/>
    </row>
    <row r="1957" spans="1:13" ht="15.75">
      <c r="A1957" s="170"/>
      <c r="B1957" s="170"/>
      <c r="C1957" s="170"/>
      <c r="D1957" s="170"/>
      <c r="E1957" s="170"/>
      <c r="F1957" s="170"/>
      <c r="G1957" s="170"/>
      <c r="H1957" s="170"/>
      <c r="I1957" s="170"/>
      <c r="J1957" s="170"/>
      <c r="K1957" s="170"/>
      <c r="L1957" s="170"/>
      <c r="M1957" s="170"/>
    </row>
    <row r="1958" spans="1:13" ht="15.75">
      <c r="A1958" s="170"/>
      <c r="B1958" s="170"/>
      <c r="C1958" s="170"/>
      <c r="D1958" s="170"/>
      <c r="E1958" s="170"/>
      <c r="F1958" s="170"/>
      <c r="G1958" s="170"/>
      <c r="H1958" s="170"/>
      <c r="I1958" s="170"/>
      <c r="J1958" s="170"/>
      <c r="K1958" s="170"/>
      <c r="L1958" s="170"/>
      <c r="M1958" s="170"/>
    </row>
    <row r="1959" spans="1:13" ht="15.75">
      <c r="A1959" s="170"/>
      <c r="B1959" s="170"/>
      <c r="C1959" s="170"/>
      <c r="D1959" s="170"/>
      <c r="E1959" s="170"/>
      <c r="F1959" s="170"/>
      <c r="G1959" s="170"/>
      <c r="H1959" s="170"/>
      <c r="I1959" s="170"/>
      <c r="J1959" s="170"/>
      <c r="K1959" s="170"/>
      <c r="L1959" s="170"/>
      <c r="M1959" s="170"/>
    </row>
    <row r="1960" spans="1:13" ht="15.75">
      <c r="A1960" s="170"/>
      <c r="B1960" s="170"/>
      <c r="C1960" s="170"/>
      <c r="D1960" s="170"/>
      <c r="E1960" s="170"/>
      <c r="F1960" s="170"/>
      <c r="G1960" s="170"/>
      <c r="H1960" s="170"/>
      <c r="I1960" s="170"/>
      <c r="J1960" s="170"/>
      <c r="K1960" s="170"/>
      <c r="L1960" s="170"/>
      <c r="M1960" s="170"/>
    </row>
    <row r="1961" spans="1:13" ht="15.75">
      <c r="A1961" s="170"/>
      <c r="B1961" s="170"/>
      <c r="C1961" s="170"/>
      <c r="D1961" s="170"/>
      <c r="E1961" s="170"/>
      <c r="F1961" s="170"/>
      <c r="G1961" s="170"/>
      <c r="H1961" s="170"/>
      <c r="I1961" s="170"/>
      <c r="J1961" s="170"/>
      <c r="K1961" s="170"/>
      <c r="L1961" s="170"/>
      <c r="M1961" s="170"/>
    </row>
    <row r="1962" spans="1:13" ht="15.75">
      <c r="A1962" s="170"/>
      <c r="B1962" s="170"/>
      <c r="C1962" s="170"/>
      <c r="D1962" s="170"/>
      <c r="E1962" s="170"/>
      <c r="F1962" s="170"/>
      <c r="G1962" s="170"/>
      <c r="H1962" s="170"/>
      <c r="I1962" s="170"/>
      <c r="J1962" s="170"/>
      <c r="K1962" s="170"/>
      <c r="L1962" s="170"/>
      <c r="M1962" s="170"/>
    </row>
    <row r="1963" spans="1:13" ht="15.75">
      <c r="A1963" s="170"/>
      <c r="B1963" s="170"/>
      <c r="C1963" s="170"/>
      <c r="D1963" s="170"/>
      <c r="E1963" s="170"/>
      <c r="F1963" s="170"/>
      <c r="G1963" s="170"/>
      <c r="H1963" s="170"/>
      <c r="I1963" s="170"/>
      <c r="J1963" s="170"/>
      <c r="K1963" s="170"/>
      <c r="L1963" s="170"/>
      <c r="M1963" s="170"/>
    </row>
    <row r="1964" spans="1:13" ht="15.75">
      <c r="A1964" s="170"/>
      <c r="B1964" s="170"/>
      <c r="C1964" s="170"/>
      <c r="D1964" s="170"/>
      <c r="E1964" s="170"/>
      <c r="F1964" s="170"/>
      <c r="G1964" s="170"/>
      <c r="H1964" s="170"/>
      <c r="I1964" s="170"/>
      <c r="J1964" s="170"/>
      <c r="K1964" s="170"/>
      <c r="L1964" s="170"/>
      <c r="M1964" s="170"/>
    </row>
    <row r="1965" spans="1:13" ht="15.75">
      <c r="A1965" s="170"/>
      <c r="B1965" s="170"/>
      <c r="C1965" s="170"/>
      <c r="D1965" s="170"/>
      <c r="E1965" s="170"/>
      <c r="F1965" s="170"/>
      <c r="G1965" s="170"/>
      <c r="H1965" s="170"/>
      <c r="I1965" s="170"/>
      <c r="J1965" s="170"/>
      <c r="K1965" s="170"/>
      <c r="L1965" s="170"/>
      <c r="M1965" s="170"/>
    </row>
    <row r="1966" spans="1:13" ht="15.75">
      <c r="A1966" s="170"/>
      <c r="B1966" s="170"/>
      <c r="C1966" s="170"/>
      <c r="D1966" s="170"/>
      <c r="E1966" s="170"/>
      <c r="F1966" s="170"/>
      <c r="G1966" s="170"/>
      <c r="H1966" s="170"/>
      <c r="I1966" s="170"/>
      <c r="J1966" s="170"/>
      <c r="K1966" s="170"/>
      <c r="L1966" s="170"/>
      <c r="M1966" s="170"/>
    </row>
    <row r="1967" spans="1:13" ht="15.75">
      <c r="A1967" s="170"/>
      <c r="B1967" s="170"/>
      <c r="C1967" s="170"/>
      <c r="D1967" s="170"/>
      <c r="E1967" s="170"/>
      <c r="F1967" s="170"/>
      <c r="G1967" s="170"/>
      <c r="H1967" s="170"/>
      <c r="I1967" s="170"/>
      <c r="J1967" s="170"/>
      <c r="K1967" s="170"/>
      <c r="L1967" s="170"/>
      <c r="M1967" s="170"/>
    </row>
    <row r="1968" spans="1:13" ht="15.75">
      <c r="A1968" s="170"/>
      <c r="B1968" s="170"/>
      <c r="C1968" s="170"/>
      <c r="D1968" s="170"/>
      <c r="E1968" s="170"/>
      <c r="F1968" s="170"/>
      <c r="G1968" s="170"/>
      <c r="H1968" s="170"/>
      <c r="I1968" s="170"/>
      <c r="J1968" s="170"/>
      <c r="K1968" s="170"/>
      <c r="L1968" s="170"/>
      <c r="M1968" s="170"/>
    </row>
    <row r="1969" spans="1:13" ht="15.75">
      <c r="A1969" s="170"/>
      <c r="B1969" s="170"/>
      <c r="C1969" s="170"/>
      <c r="D1969" s="170"/>
      <c r="E1969" s="170"/>
      <c r="F1969" s="170"/>
      <c r="G1969" s="170"/>
      <c r="H1969" s="170"/>
      <c r="I1969" s="170"/>
      <c r="J1969" s="170"/>
      <c r="K1969" s="170"/>
      <c r="L1969" s="170"/>
      <c r="M1969" s="170"/>
    </row>
    <row r="1970" spans="1:13" ht="15.75">
      <c r="A1970" s="170"/>
      <c r="B1970" s="170"/>
      <c r="C1970" s="170"/>
      <c r="D1970" s="170"/>
      <c r="E1970" s="170"/>
      <c r="F1970" s="170"/>
      <c r="G1970" s="170"/>
      <c r="H1970" s="170"/>
      <c r="I1970" s="170"/>
      <c r="J1970" s="170"/>
      <c r="K1970" s="170"/>
      <c r="L1970" s="170"/>
      <c r="M1970" s="170"/>
    </row>
    <row r="1971" spans="1:13" ht="15.75">
      <c r="A1971" s="170"/>
      <c r="B1971" s="170"/>
      <c r="C1971" s="170"/>
      <c r="D1971" s="170"/>
      <c r="E1971" s="170"/>
      <c r="F1971" s="170"/>
      <c r="G1971" s="170"/>
      <c r="H1971" s="170"/>
      <c r="I1971" s="170"/>
      <c r="J1971" s="170"/>
      <c r="K1971" s="170"/>
      <c r="L1971" s="170"/>
      <c r="M1971" s="170"/>
    </row>
    <row r="1972" spans="1:13" ht="15.75">
      <c r="A1972" s="170"/>
      <c r="B1972" s="170"/>
      <c r="C1972" s="170"/>
      <c r="D1972" s="170"/>
      <c r="E1972" s="170"/>
      <c r="F1972" s="170"/>
      <c r="G1972" s="170"/>
      <c r="H1972" s="170"/>
      <c r="I1972" s="170"/>
      <c r="J1972" s="170"/>
      <c r="K1972" s="170"/>
      <c r="L1972" s="170"/>
      <c r="M1972" s="170"/>
    </row>
    <row r="1973" spans="1:13" ht="15.75">
      <c r="A1973" s="170"/>
      <c r="B1973" s="170"/>
      <c r="C1973" s="170"/>
      <c r="D1973" s="170"/>
      <c r="E1973" s="170"/>
      <c r="F1973" s="170"/>
      <c r="G1973" s="170"/>
      <c r="H1973" s="170"/>
      <c r="I1973" s="170"/>
      <c r="J1973" s="170"/>
      <c r="K1973" s="170"/>
      <c r="L1973" s="170"/>
      <c r="M1973" s="170"/>
    </row>
    <row r="1974" spans="1:13" ht="15.75">
      <c r="A1974" s="170"/>
      <c r="B1974" s="170"/>
      <c r="C1974" s="170"/>
      <c r="D1974" s="170"/>
      <c r="E1974" s="170"/>
      <c r="F1974" s="170"/>
      <c r="G1974" s="170"/>
      <c r="H1974" s="170"/>
      <c r="I1974" s="170"/>
      <c r="J1974" s="170"/>
      <c r="K1974" s="170"/>
      <c r="L1974" s="170"/>
      <c r="M1974" s="170"/>
    </row>
    <row r="1975" spans="1:13" ht="15.75">
      <c r="A1975" s="170"/>
      <c r="B1975" s="170"/>
      <c r="C1975" s="170"/>
      <c r="D1975" s="170"/>
      <c r="E1975" s="170"/>
      <c r="F1975" s="170"/>
      <c r="G1975" s="170"/>
      <c r="H1975" s="170"/>
      <c r="I1975" s="170"/>
      <c r="J1975" s="170"/>
      <c r="K1975" s="170"/>
      <c r="L1975" s="170"/>
      <c r="M1975" s="170"/>
    </row>
    <row r="1976" spans="1:13" ht="15.75">
      <c r="A1976" s="170"/>
      <c r="B1976" s="170"/>
      <c r="C1976" s="170"/>
      <c r="D1976" s="170"/>
      <c r="E1976" s="170"/>
      <c r="F1976" s="170"/>
      <c r="G1976" s="170"/>
      <c r="H1976" s="170"/>
      <c r="I1976" s="170"/>
      <c r="J1976" s="170"/>
      <c r="K1976" s="170"/>
      <c r="L1976" s="170"/>
      <c r="M1976" s="170"/>
    </row>
    <row r="1977" spans="1:13" ht="15.75">
      <c r="A1977" s="170"/>
      <c r="B1977" s="170"/>
      <c r="C1977" s="170"/>
      <c r="D1977" s="170"/>
      <c r="E1977" s="170"/>
      <c r="F1977" s="170"/>
      <c r="G1977" s="170"/>
      <c r="H1977" s="170"/>
      <c r="I1977" s="170"/>
      <c r="J1977" s="170"/>
      <c r="K1977" s="170"/>
      <c r="L1977" s="170"/>
      <c r="M1977" s="170"/>
    </row>
    <row r="1978" spans="1:13" ht="15.75">
      <c r="A1978" s="170"/>
      <c r="B1978" s="170"/>
      <c r="C1978" s="170"/>
      <c r="D1978" s="170"/>
      <c r="E1978" s="170"/>
      <c r="F1978" s="170"/>
      <c r="G1978" s="170"/>
      <c r="H1978" s="170"/>
      <c r="I1978" s="170"/>
      <c r="J1978" s="170"/>
      <c r="K1978" s="170"/>
      <c r="L1978" s="170"/>
      <c r="M1978" s="170"/>
    </row>
    <row r="1979" spans="1:13" ht="15.75">
      <c r="A1979" s="170"/>
      <c r="B1979" s="170"/>
      <c r="C1979" s="170"/>
      <c r="D1979" s="170"/>
      <c r="E1979" s="170"/>
      <c r="F1979" s="170"/>
      <c r="G1979" s="170"/>
      <c r="H1979" s="170"/>
      <c r="I1979" s="170"/>
      <c r="J1979" s="170"/>
      <c r="K1979" s="170"/>
      <c r="L1979" s="170"/>
      <c r="M1979" s="170"/>
    </row>
    <row r="1980" spans="1:13" ht="15.75">
      <c r="A1980" s="170"/>
      <c r="B1980" s="170"/>
      <c r="C1980" s="170"/>
      <c r="D1980" s="170"/>
      <c r="E1980" s="170"/>
      <c r="F1980" s="170"/>
      <c r="G1980" s="170"/>
      <c r="H1980" s="170"/>
      <c r="I1980" s="170"/>
      <c r="J1980" s="170"/>
      <c r="K1980" s="170"/>
      <c r="L1980" s="170"/>
      <c r="M1980" s="170"/>
    </row>
    <row r="1981" spans="1:13" ht="15.75">
      <c r="A1981" s="170"/>
      <c r="B1981" s="170"/>
      <c r="C1981" s="170"/>
      <c r="D1981" s="170"/>
      <c r="E1981" s="170"/>
      <c r="F1981" s="170"/>
      <c r="G1981" s="170"/>
      <c r="H1981" s="170"/>
      <c r="I1981" s="170"/>
      <c r="J1981" s="170"/>
      <c r="K1981" s="170"/>
      <c r="L1981" s="170"/>
      <c r="M1981" s="170"/>
    </row>
    <row r="1982" spans="1:13" ht="15.75">
      <c r="A1982" s="170"/>
      <c r="B1982" s="170"/>
      <c r="C1982" s="170"/>
      <c r="D1982" s="170"/>
      <c r="E1982" s="170"/>
      <c r="F1982" s="170"/>
      <c r="G1982" s="170"/>
      <c r="H1982" s="170"/>
      <c r="I1982" s="170"/>
      <c r="J1982" s="170"/>
      <c r="K1982" s="170"/>
      <c r="L1982" s="170"/>
      <c r="M1982" s="170"/>
    </row>
    <row r="1983" spans="1:13" ht="15.75">
      <c r="A1983" s="170"/>
      <c r="B1983" s="170"/>
      <c r="C1983" s="170"/>
      <c r="D1983" s="170"/>
      <c r="E1983" s="170"/>
      <c r="F1983" s="170"/>
      <c r="G1983" s="170"/>
      <c r="H1983" s="170"/>
      <c r="I1983" s="170"/>
      <c r="J1983" s="170"/>
      <c r="K1983" s="170"/>
      <c r="L1983" s="170"/>
      <c r="M1983" s="170"/>
    </row>
    <row r="1984" spans="1:13" ht="15.75">
      <c r="A1984" s="170"/>
      <c r="B1984" s="170"/>
      <c r="C1984" s="170"/>
      <c r="D1984" s="170"/>
      <c r="E1984" s="170"/>
      <c r="F1984" s="170"/>
      <c r="G1984" s="170"/>
      <c r="H1984" s="170"/>
      <c r="I1984" s="170"/>
      <c r="J1984" s="170"/>
      <c r="K1984" s="170"/>
      <c r="L1984" s="170"/>
      <c r="M1984" s="170"/>
    </row>
    <row r="1985" spans="1:13" ht="15.75">
      <c r="A1985" s="170"/>
      <c r="B1985" s="170"/>
      <c r="C1985" s="170"/>
      <c r="D1985" s="170"/>
      <c r="E1985" s="170"/>
      <c r="F1985" s="170"/>
      <c r="G1985" s="170"/>
      <c r="H1985" s="170"/>
      <c r="I1985" s="170"/>
      <c r="J1985" s="170"/>
      <c r="K1985" s="170"/>
      <c r="L1985" s="170"/>
      <c r="M1985" s="170"/>
    </row>
    <row r="1986" spans="1:13" ht="15.75">
      <c r="A1986" s="170"/>
      <c r="B1986" s="170"/>
      <c r="C1986" s="170"/>
      <c r="D1986" s="170"/>
      <c r="E1986" s="170"/>
      <c r="F1986" s="170"/>
      <c r="G1986" s="170"/>
      <c r="H1986" s="170"/>
      <c r="I1986" s="170"/>
      <c r="J1986" s="170"/>
      <c r="K1986" s="170"/>
      <c r="L1986" s="170"/>
      <c r="M1986" s="170"/>
    </row>
    <row r="1987" spans="1:13" ht="15.75">
      <c r="A1987" s="170"/>
      <c r="B1987" s="170"/>
      <c r="C1987" s="170"/>
      <c r="D1987" s="170"/>
      <c r="E1987" s="170"/>
      <c r="F1987" s="170"/>
      <c r="G1987" s="170"/>
      <c r="H1987" s="170"/>
      <c r="I1987" s="170"/>
      <c r="J1987" s="170"/>
      <c r="K1987" s="170"/>
      <c r="L1987" s="170"/>
      <c r="M1987" s="170"/>
    </row>
    <row r="1988" spans="1:13" ht="15.75">
      <c r="A1988" s="170"/>
      <c r="B1988" s="170"/>
      <c r="C1988" s="170"/>
      <c r="D1988" s="170"/>
      <c r="E1988" s="170"/>
      <c r="F1988" s="170"/>
      <c r="G1988" s="170"/>
      <c r="H1988" s="170"/>
      <c r="I1988" s="170"/>
      <c r="J1988" s="170"/>
      <c r="K1988" s="170"/>
      <c r="L1988" s="170"/>
      <c r="M1988" s="170"/>
    </row>
    <row r="1989" spans="1:13" ht="15.75">
      <c r="A1989" s="170"/>
      <c r="B1989" s="170"/>
      <c r="C1989" s="170"/>
      <c r="D1989" s="170"/>
      <c r="E1989" s="170"/>
      <c r="F1989" s="170"/>
      <c r="G1989" s="170"/>
      <c r="H1989" s="170"/>
      <c r="I1989" s="170"/>
      <c r="J1989" s="170"/>
      <c r="K1989" s="170"/>
      <c r="L1989" s="170"/>
      <c r="M1989" s="170"/>
    </row>
    <row r="1990" spans="1:13" ht="15.75">
      <c r="A1990" s="170"/>
      <c r="B1990" s="170"/>
      <c r="C1990" s="170"/>
      <c r="D1990" s="170"/>
      <c r="E1990" s="170"/>
      <c r="F1990" s="170"/>
      <c r="G1990" s="170"/>
      <c r="H1990" s="170"/>
      <c r="I1990" s="170"/>
      <c r="J1990" s="170"/>
      <c r="K1990" s="170"/>
      <c r="L1990" s="170"/>
      <c r="M1990" s="170"/>
    </row>
    <row r="1991" spans="1:13" ht="15.75">
      <c r="A1991" s="170"/>
      <c r="B1991" s="170"/>
      <c r="C1991" s="170"/>
      <c r="D1991" s="170"/>
      <c r="E1991" s="170"/>
      <c r="F1991" s="170"/>
      <c r="G1991" s="170"/>
      <c r="H1991" s="170"/>
      <c r="I1991" s="170"/>
      <c r="J1991" s="170"/>
      <c r="K1991" s="170"/>
      <c r="L1991" s="170"/>
      <c r="M1991" s="170"/>
    </row>
    <row r="1992" spans="1:13" ht="15.75">
      <c r="A1992" s="170"/>
      <c r="B1992" s="170"/>
      <c r="C1992" s="170"/>
      <c r="D1992" s="170"/>
      <c r="E1992" s="170"/>
      <c r="F1992" s="170"/>
      <c r="G1992" s="170"/>
      <c r="H1992" s="170"/>
      <c r="I1992" s="170"/>
      <c r="J1992" s="170"/>
      <c r="K1992" s="170"/>
      <c r="L1992" s="170"/>
      <c r="M1992" s="170"/>
    </row>
    <row r="1993" spans="1:13" ht="15.75">
      <c r="A1993" s="170"/>
      <c r="B1993" s="170"/>
      <c r="C1993" s="170"/>
      <c r="D1993" s="170"/>
      <c r="E1993" s="170"/>
      <c r="F1993" s="170"/>
      <c r="G1993" s="170"/>
      <c r="H1993" s="170"/>
      <c r="I1993" s="170"/>
      <c r="J1993" s="170"/>
      <c r="K1993" s="170"/>
      <c r="L1993" s="170"/>
      <c r="M1993" s="170"/>
    </row>
    <row r="1994" spans="1:13" ht="15.75">
      <c r="A1994" s="170"/>
      <c r="B1994" s="170"/>
      <c r="C1994" s="170"/>
      <c r="D1994" s="170"/>
      <c r="E1994" s="170"/>
      <c r="F1994" s="170"/>
      <c r="G1994" s="170"/>
      <c r="H1994" s="170"/>
      <c r="I1994" s="170"/>
      <c r="J1994" s="170"/>
      <c r="K1994" s="170"/>
      <c r="L1994" s="170"/>
      <c r="M1994" s="170"/>
    </row>
    <row r="1995" spans="1:13" ht="15.75">
      <c r="A1995" s="170"/>
      <c r="B1995" s="170"/>
      <c r="C1995" s="170"/>
      <c r="D1995" s="170"/>
      <c r="E1995" s="170"/>
      <c r="F1995" s="170"/>
      <c r="G1995" s="170"/>
      <c r="H1995" s="170"/>
      <c r="I1995" s="170"/>
      <c r="J1995" s="170"/>
      <c r="K1995" s="170"/>
      <c r="L1995" s="170"/>
      <c r="M1995" s="170"/>
    </row>
    <row r="1996" spans="1:13" ht="15.75">
      <c r="A1996" s="170"/>
      <c r="B1996" s="170"/>
      <c r="C1996" s="170"/>
      <c r="D1996" s="170"/>
      <c r="E1996" s="170"/>
      <c r="F1996" s="170"/>
      <c r="G1996" s="170"/>
      <c r="H1996" s="170"/>
      <c r="I1996" s="170"/>
      <c r="J1996" s="170"/>
      <c r="K1996" s="170"/>
      <c r="L1996" s="170"/>
      <c r="M1996" s="170"/>
    </row>
    <row r="1997" spans="1:13" ht="15.75">
      <c r="A1997" s="170"/>
      <c r="B1997" s="170"/>
      <c r="C1997" s="170"/>
      <c r="D1997" s="170"/>
      <c r="E1997" s="170"/>
      <c r="F1997" s="170"/>
      <c r="G1997" s="170"/>
      <c r="H1997" s="170"/>
      <c r="I1997" s="170"/>
      <c r="J1997" s="170"/>
      <c r="K1997" s="170"/>
      <c r="L1997" s="170"/>
      <c r="M1997" s="170"/>
    </row>
    <row r="1998" spans="1:13" ht="15.75">
      <c r="A1998" s="170"/>
      <c r="B1998" s="170"/>
      <c r="C1998" s="170"/>
      <c r="D1998" s="170"/>
      <c r="E1998" s="170"/>
      <c r="F1998" s="170"/>
      <c r="G1998" s="170"/>
      <c r="H1998" s="170"/>
      <c r="I1998" s="170"/>
      <c r="J1998" s="170"/>
      <c r="K1998" s="170"/>
      <c r="L1998" s="170"/>
      <c r="M1998" s="170"/>
    </row>
    <row r="1999" spans="1:13" ht="15.75">
      <c r="A1999" s="170"/>
      <c r="B1999" s="170"/>
      <c r="C1999" s="170"/>
      <c r="D1999" s="170"/>
      <c r="E1999" s="170"/>
      <c r="F1999" s="170"/>
      <c r="G1999" s="170"/>
      <c r="H1999" s="170"/>
      <c r="I1999" s="170"/>
      <c r="J1999" s="170"/>
      <c r="K1999" s="170"/>
      <c r="L1999" s="170"/>
      <c r="M1999" s="170"/>
    </row>
    <row r="2000" spans="1:13" ht="15.75">
      <c r="A2000" s="170"/>
      <c r="B2000" s="170"/>
      <c r="C2000" s="170"/>
      <c r="D2000" s="170"/>
      <c r="E2000" s="170"/>
      <c r="F2000" s="170"/>
      <c r="G2000" s="170"/>
      <c r="H2000" s="170"/>
      <c r="I2000" s="170"/>
      <c r="J2000" s="170"/>
      <c r="K2000" s="170"/>
      <c r="L2000" s="170"/>
      <c r="M2000" s="170"/>
    </row>
    <row r="2001" spans="1:13" ht="15.75">
      <c r="A2001" s="170"/>
      <c r="B2001" s="170"/>
      <c r="C2001" s="170"/>
      <c r="D2001" s="170"/>
      <c r="E2001" s="170"/>
      <c r="F2001" s="170"/>
      <c r="G2001" s="170"/>
      <c r="H2001" s="170"/>
      <c r="I2001" s="170"/>
      <c r="J2001" s="170"/>
      <c r="K2001" s="170"/>
      <c r="L2001" s="170"/>
      <c r="M2001" s="170"/>
    </row>
    <row r="2002" spans="1:13" ht="15.75">
      <c r="A2002" s="170"/>
      <c r="B2002" s="170"/>
      <c r="C2002" s="170"/>
      <c r="D2002" s="170"/>
      <c r="E2002" s="170"/>
      <c r="F2002" s="170"/>
      <c r="G2002" s="170"/>
      <c r="H2002" s="170"/>
      <c r="I2002" s="170"/>
      <c r="J2002" s="170"/>
      <c r="K2002" s="170"/>
      <c r="L2002" s="170"/>
      <c r="M2002" s="170"/>
    </row>
    <row r="2003" spans="1:13" ht="15.75">
      <c r="A2003" s="170"/>
      <c r="B2003" s="170"/>
      <c r="C2003" s="170"/>
      <c r="D2003" s="170"/>
      <c r="E2003" s="170"/>
      <c r="F2003" s="170"/>
      <c r="G2003" s="170"/>
      <c r="H2003" s="170"/>
      <c r="I2003" s="170"/>
      <c r="J2003" s="170"/>
      <c r="K2003" s="170"/>
      <c r="L2003" s="170"/>
      <c r="M2003" s="170"/>
    </row>
    <row r="2004" spans="1:13" ht="15.75">
      <c r="A2004" s="170"/>
      <c r="B2004" s="170"/>
      <c r="C2004" s="170"/>
      <c r="D2004" s="170"/>
      <c r="E2004" s="170"/>
      <c r="F2004" s="170"/>
      <c r="G2004" s="170"/>
      <c r="H2004" s="170"/>
      <c r="I2004" s="170"/>
      <c r="J2004" s="170"/>
      <c r="K2004" s="170"/>
      <c r="L2004" s="170"/>
      <c r="M2004" s="170"/>
    </row>
    <row r="2005" spans="1:13" ht="15.75">
      <c r="A2005" s="170"/>
      <c r="B2005" s="170"/>
      <c r="C2005" s="170"/>
      <c r="D2005" s="170"/>
      <c r="E2005" s="170"/>
      <c r="F2005" s="170"/>
      <c r="G2005" s="170"/>
      <c r="H2005" s="170"/>
      <c r="I2005" s="170"/>
      <c r="J2005" s="170"/>
      <c r="K2005" s="170"/>
      <c r="L2005" s="170"/>
      <c r="M2005" s="170"/>
    </row>
    <row r="2006" spans="1:13" ht="15.75">
      <c r="A2006" s="170"/>
      <c r="B2006" s="170"/>
      <c r="C2006" s="170"/>
      <c r="D2006" s="170"/>
      <c r="E2006" s="170"/>
      <c r="F2006" s="170"/>
      <c r="G2006" s="170"/>
      <c r="H2006" s="170"/>
      <c r="I2006" s="170"/>
      <c r="J2006" s="170"/>
      <c r="K2006" s="170"/>
      <c r="L2006" s="170"/>
      <c r="M2006" s="170"/>
    </row>
    <row r="2007" spans="1:13" ht="15.75">
      <c r="A2007" s="170"/>
      <c r="B2007" s="170"/>
      <c r="C2007" s="170"/>
      <c r="D2007" s="170"/>
      <c r="E2007" s="170"/>
      <c r="F2007" s="170"/>
      <c r="G2007" s="170"/>
      <c r="H2007" s="170"/>
      <c r="I2007" s="170"/>
      <c r="J2007" s="170"/>
      <c r="K2007" s="170"/>
      <c r="L2007" s="170"/>
      <c r="M2007" s="170"/>
    </row>
    <row r="2008" spans="1:13" ht="15.75">
      <c r="A2008" s="170"/>
      <c r="B2008" s="170"/>
      <c r="C2008" s="170"/>
      <c r="D2008" s="170"/>
      <c r="E2008" s="170"/>
      <c r="F2008" s="170"/>
      <c r="G2008" s="170"/>
      <c r="H2008" s="170"/>
      <c r="I2008" s="170"/>
      <c r="J2008" s="170"/>
      <c r="K2008" s="170"/>
      <c r="L2008" s="170"/>
      <c r="M2008" s="170"/>
    </row>
    <row r="2009" spans="1:13" ht="15.75">
      <c r="A2009" s="170"/>
      <c r="B2009" s="170"/>
      <c r="C2009" s="170"/>
      <c r="D2009" s="170"/>
      <c r="E2009" s="170"/>
      <c r="F2009" s="170"/>
      <c r="G2009" s="170"/>
      <c r="H2009" s="170"/>
      <c r="I2009" s="170"/>
      <c r="J2009" s="170"/>
      <c r="K2009" s="170"/>
      <c r="L2009" s="170"/>
      <c r="M2009" s="170"/>
    </row>
    <row r="2010" spans="1:13" ht="15.75">
      <c r="A2010" s="170"/>
      <c r="B2010" s="170"/>
      <c r="C2010" s="170"/>
      <c r="D2010" s="170"/>
      <c r="E2010" s="170"/>
      <c r="F2010" s="170"/>
      <c r="G2010" s="170"/>
      <c r="H2010" s="170"/>
      <c r="I2010" s="170"/>
      <c r="J2010" s="170"/>
      <c r="K2010" s="170"/>
      <c r="L2010" s="170"/>
      <c r="M2010" s="170"/>
    </row>
    <row r="2011" spans="1:13" ht="15.75">
      <c r="A2011" s="170"/>
      <c r="B2011" s="170"/>
      <c r="C2011" s="170"/>
      <c r="D2011" s="170"/>
      <c r="E2011" s="170"/>
      <c r="F2011" s="170"/>
      <c r="G2011" s="170"/>
      <c r="H2011" s="170"/>
      <c r="I2011" s="170"/>
      <c r="J2011" s="170"/>
      <c r="K2011" s="170"/>
      <c r="L2011" s="170"/>
      <c r="M2011" s="170"/>
    </row>
    <row r="2012" spans="1:13" ht="15.75">
      <c r="A2012" s="170"/>
      <c r="B2012" s="170"/>
      <c r="C2012" s="170"/>
      <c r="D2012" s="170"/>
      <c r="E2012" s="170"/>
      <c r="F2012" s="170"/>
      <c r="G2012" s="170"/>
      <c r="H2012" s="170"/>
      <c r="I2012" s="170"/>
      <c r="J2012" s="170"/>
      <c r="K2012" s="170"/>
      <c r="L2012" s="170"/>
      <c r="M2012" s="170"/>
    </row>
    <row r="2013" spans="1:13" ht="15.75">
      <c r="A2013" s="170"/>
      <c r="B2013" s="170"/>
      <c r="C2013" s="170"/>
      <c r="D2013" s="170"/>
      <c r="E2013" s="170"/>
      <c r="F2013" s="170"/>
      <c r="G2013" s="170"/>
      <c r="H2013" s="170"/>
      <c r="I2013" s="170"/>
      <c r="J2013" s="170"/>
      <c r="K2013" s="170"/>
      <c r="L2013" s="170"/>
      <c r="M2013" s="170"/>
    </row>
    <row r="2014" spans="1:13" ht="15.75">
      <c r="A2014" s="170"/>
      <c r="B2014" s="170"/>
      <c r="C2014" s="170"/>
      <c r="D2014" s="170"/>
      <c r="E2014" s="170"/>
      <c r="F2014" s="170"/>
      <c r="G2014" s="170"/>
      <c r="H2014" s="170"/>
      <c r="I2014" s="170"/>
      <c r="J2014" s="170"/>
      <c r="K2014" s="170"/>
      <c r="L2014" s="170"/>
      <c r="M2014" s="170"/>
    </row>
    <row r="2015" spans="1:13" ht="15.75">
      <c r="A2015" s="170"/>
      <c r="B2015" s="170"/>
      <c r="C2015" s="170"/>
      <c r="D2015" s="170"/>
      <c r="E2015" s="170"/>
      <c r="F2015" s="170"/>
      <c r="G2015" s="170"/>
      <c r="H2015" s="170"/>
      <c r="I2015" s="170"/>
      <c r="J2015" s="170"/>
      <c r="K2015" s="170"/>
      <c r="L2015" s="170"/>
      <c r="M2015" s="170"/>
    </row>
    <row r="2016" spans="1:13" ht="15.75">
      <c r="A2016" s="170"/>
      <c r="B2016" s="170"/>
      <c r="C2016" s="170"/>
      <c r="D2016" s="170"/>
      <c r="E2016" s="170"/>
      <c r="F2016" s="170"/>
      <c r="G2016" s="170"/>
      <c r="H2016" s="170"/>
      <c r="I2016" s="170"/>
      <c r="J2016" s="170"/>
      <c r="K2016" s="170"/>
      <c r="L2016" s="170"/>
      <c r="M2016" s="170"/>
    </row>
    <row r="2017" spans="1:13" ht="15.75">
      <c r="A2017" s="170"/>
      <c r="B2017" s="170"/>
      <c r="C2017" s="170"/>
      <c r="D2017" s="170"/>
      <c r="E2017" s="170"/>
      <c r="F2017" s="170"/>
      <c r="G2017" s="170"/>
      <c r="H2017" s="170"/>
      <c r="I2017" s="170"/>
      <c r="J2017" s="170"/>
      <c r="K2017" s="170"/>
      <c r="L2017" s="170"/>
      <c r="M2017" s="170"/>
    </row>
    <row r="2018" spans="1:13" ht="15.75">
      <c r="A2018" s="170"/>
      <c r="B2018" s="170"/>
      <c r="C2018" s="170"/>
      <c r="D2018" s="170"/>
      <c r="E2018" s="170"/>
      <c r="F2018" s="170"/>
      <c r="G2018" s="170"/>
      <c r="H2018" s="170"/>
      <c r="I2018" s="170"/>
      <c r="J2018" s="170"/>
      <c r="K2018" s="170"/>
      <c r="L2018" s="170"/>
      <c r="M2018" s="170"/>
    </row>
    <row r="2019" spans="1:13" ht="15.75">
      <c r="A2019" s="170"/>
      <c r="B2019" s="170"/>
      <c r="C2019" s="170"/>
      <c r="D2019" s="170"/>
      <c r="E2019" s="170"/>
      <c r="F2019" s="170"/>
      <c r="G2019" s="170"/>
      <c r="H2019" s="170"/>
      <c r="I2019" s="170"/>
      <c r="J2019" s="170"/>
      <c r="K2019" s="170"/>
      <c r="L2019" s="170"/>
      <c r="M2019" s="170"/>
    </row>
    <row r="2020" spans="1:13" ht="15.75">
      <c r="A2020" s="170"/>
      <c r="B2020" s="170"/>
      <c r="C2020" s="170"/>
      <c r="D2020" s="170"/>
      <c r="E2020" s="170"/>
      <c r="F2020" s="170"/>
      <c r="G2020" s="170"/>
      <c r="H2020" s="170"/>
      <c r="I2020" s="170"/>
      <c r="J2020" s="170"/>
      <c r="K2020" s="170"/>
      <c r="L2020" s="170"/>
      <c r="M2020" s="170"/>
    </row>
    <row r="2021" spans="1:13" ht="15.75">
      <c r="A2021" s="170"/>
      <c r="B2021" s="170"/>
      <c r="C2021" s="170"/>
      <c r="D2021" s="170"/>
      <c r="E2021" s="170"/>
      <c r="F2021" s="170"/>
      <c r="G2021" s="170"/>
      <c r="H2021" s="170"/>
      <c r="I2021" s="170"/>
      <c r="J2021" s="170"/>
      <c r="K2021" s="170"/>
      <c r="L2021" s="170"/>
      <c r="M2021" s="170"/>
    </row>
    <row r="2022" spans="1:13" ht="15.75">
      <c r="A2022" s="170"/>
      <c r="B2022" s="170"/>
      <c r="C2022" s="170"/>
      <c r="D2022" s="170"/>
      <c r="E2022" s="170"/>
      <c r="F2022" s="170"/>
      <c r="G2022" s="170"/>
      <c r="H2022" s="170"/>
      <c r="I2022" s="170"/>
      <c r="J2022" s="170"/>
      <c r="K2022" s="170"/>
      <c r="L2022" s="170"/>
      <c r="M2022" s="170"/>
    </row>
    <row r="2023" spans="1:13" ht="15.75">
      <c r="A2023" s="170"/>
      <c r="B2023" s="170"/>
      <c r="C2023" s="170"/>
      <c r="D2023" s="170"/>
      <c r="E2023" s="170"/>
      <c r="F2023" s="170"/>
      <c r="G2023" s="170"/>
      <c r="H2023" s="170"/>
      <c r="I2023" s="170"/>
      <c r="J2023" s="170"/>
      <c r="K2023" s="170"/>
      <c r="L2023" s="170"/>
      <c r="M2023" s="170"/>
    </row>
    <row r="2024" spans="1:13" ht="15.75">
      <c r="A2024" s="170"/>
      <c r="B2024" s="170"/>
      <c r="C2024" s="170"/>
      <c r="D2024" s="170"/>
      <c r="E2024" s="170"/>
      <c r="F2024" s="170"/>
      <c r="G2024" s="170"/>
      <c r="H2024" s="170"/>
      <c r="I2024" s="170"/>
      <c r="J2024" s="170"/>
      <c r="K2024" s="170"/>
      <c r="L2024" s="170"/>
      <c r="M2024" s="170"/>
    </row>
    <row r="2025" spans="1:13" ht="15.75">
      <c r="A2025" s="170"/>
      <c r="B2025" s="170"/>
      <c r="C2025" s="170"/>
      <c r="D2025" s="170"/>
      <c r="E2025" s="170"/>
      <c r="F2025" s="170"/>
      <c r="G2025" s="170"/>
      <c r="H2025" s="170"/>
      <c r="I2025" s="170"/>
      <c r="J2025" s="170"/>
      <c r="K2025" s="170"/>
      <c r="L2025" s="170"/>
      <c r="M2025" s="170"/>
    </row>
    <row r="2026" spans="1:13" ht="15.75">
      <c r="A2026" s="170"/>
      <c r="B2026" s="170"/>
      <c r="C2026" s="170"/>
      <c r="D2026" s="170"/>
      <c r="E2026" s="170"/>
      <c r="F2026" s="170"/>
      <c r="G2026" s="170"/>
      <c r="H2026" s="170"/>
      <c r="I2026" s="170"/>
      <c r="J2026" s="170"/>
      <c r="K2026" s="170"/>
      <c r="L2026" s="170"/>
      <c r="M2026" s="170"/>
    </row>
    <row r="2027" spans="1:13" ht="15.75">
      <c r="A2027" s="170"/>
      <c r="B2027" s="170"/>
      <c r="C2027" s="170"/>
      <c r="D2027" s="170"/>
      <c r="E2027" s="170"/>
      <c r="F2027" s="170"/>
      <c r="G2027" s="170"/>
      <c r="H2027" s="170"/>
      <c r="I2027" s="170"/>
      <c r="J2027" s="170"/>
      <c r="K2027" s="170"/>
      <c r="L2027" s="170"/>
      <c r="M2027" s="170"/>
    </row>
    <row r="2028" spans="1:13" ht="15.75">
      <c r="A2028" s="170"/>
      <c r="B2028" s="170"/>
      <c r="C2028" s="170"/>
      <c r="D2028" s="170"/>
      <c r="E2028" s="170"/>
      <c r="F2028" s="170"/>
      <c r="G2028" s="170"/>
      <c r="H2028" s="170"/>
      <c r="I2028" s="170"/>
      <c r="J2028" s="170"/>
      <c r="K2028" s="170"/>
      <c r="L2028" s="170"/>
      <c r="M2028" s="170"/>
    </row>
    <row r="2029" spans="1:13" ht="15.75">
      <c r="A2029" s="170"/>
      <c r="B2029" s="170"/>
      <c r="C2029" s="170"/>
      <c r="D2029" s="170"/>
      <c r="E2029" s="170"/>
      <c r="F2029" s="170"/>
      <c r="G2029" s="170"/>
      <c r="H2029" s="170"/>
      <c r="I2029" s="170"/>
      <c r="J2029" s="170"/>
      <c r="K2029" s="170"/>
      <c r="L2029" s="170"/>
      <c r="M2029" s="170"/>
    </row>
    <row r="2030" spans="1:13" ht="15.75">
      <c r="A2030" s="170"/>
      <c r="B2030" s="170"/>
      <c r="C2030" s="170"/>
      <c r="D2030" s="170"/>
      <c r="E2030" s="170"/>
      <c r="F2030" s="170"/>
      <c r="G2030" s="170"/>
      <c r="H2030" s="170"/>
      <c r="I2030" s="170"/>
      <c r="J2030" s="170"/>
      <c r="K2030" s="170"/>
      <c r="L2030" s="170"/>
      <c r="M2030" s="170"/>
    </row>
  </sheetData>
  <mergeCells count="254">
    <mergeCell ref="B9:E9"/>
    <mergeCell ref="B10:E10"/>
    <mergeCell ref="G10:H10"/>
    <mergeCell ref="J10:K10"/>
    <mergeCell ref="A2:M2"/>
    <mergeCell ref="N2:AA2"/>
    <mergeCell ref="A12:C12"/>
    <mergeCell ref="N12:P12"/>
    <mergeCell ref="G7:H7"/>
    <mergeCell ref="J7:K7"/>
    <mergeCell ref="B6:E6"/>
    <mergeCell ref="B7:E7"/>
    <mergeCell ref="B4:C4"/>
    <mergeCell ref="B5:C5"/>
    <mergeCell ref="AC2:AO2"/>
    <mergeCell ref="AQ2:BC2"/>
    <mergeCell ref="BE2:BQ2"/>
    <mergeCell ref="BS2:CE2"/>
    <mergeCell ref="CG2:CS2"/>
    <mergeCell ref="CU2:DG2"/>
    <mergeCell ref="DI2:DU2"/>
    <mergeCell ref="DW2:EI2"/>
    <mergeCell ref="EK2:EW2"/>
    <mergeCell ref="EY2:FK2"/>
    <mergeCell ref="FM2:FY2"/>
    <mergeCell ref="GA2:GM2"/>
    <mergeCell ref="GO2:HA2"/>
    <mergeCell ref="HC2:HO2"/>
    <mergeCell ref="HQ2:IC2"/>
    <mergeCell ref="IE2:IQ2"/>
    <mergeCell ref="IS2:IV2"/>
    <mergeCell ref="A3:C3"/>
    <mergeCell ref="N3:P3"/>
    <mergeCell ref="AC3:AE3"/>
    <mergeCell ref="AQ3:AS3"/>
    <mergeCell ref="BE3:BG3"/>
    <mergeCell ref="BS3:BU3"/>
    <mergeCell ref="CG3:CI3"/>
    <mergeCell ref="CU3:CW3"/>
    <mergeCell ref="DI3:DK3"/>
    <mergeCell ref="GO3:GQ3"/>
    <mergeCell ref="HC3:HE3"/>
    <mergeCell ref="HQ3:HS3"/>
    <mergeCell ref="DW3:DY3"/>
    <mergeCell ref="EK3:EM3"/>
    <mergeCell ref="EY3:FA3"/>
    <mergeCell ref="FM3:FO3"/>
    <mergeCell ref="IE3:IG3"/>
    <mergeCell ref="IS3:IU3"/>
    <mergeCell ref="D4:E4"/>
    <mergeCell ref="Q4:R4"/>
    <mergeCell ref="AF4:AG4"/>
    <mergeCell ref="AT4:AU4"/>
    <mergeCell ref="G4:H4"/>
    <mergeCell ref="BH4:BI4"/>
    <mergeCell ref="BV4:BW4"/>
    <mergeCell ref="GA3:GC3"/>
    <mergeCell ref="CJ4:CK4"/>
    <mergeCell ref="CX4:CY4"/>
    <mergeCell ref="DL4:DM4"/>
    <mergeCell ref="DZ4:EA4"/>
    <mergeCell ref="EN4:EO4"/>
    <mergeCell ref="FB4:FC4"/>
    <mergeCell ref="FP4:FQ4"/>
    <mergeCell ref="GD4:GE4"/>
    <mergeCell ref="GR4:GS4"/>
    <mergeCell ref="HF4:HG4"/>
    <mergeCell ref="HT4:HU4"/>
    <mergeCell ref="IH4:II4"/>
    <mergeCell ref="AC12:AE12"/>
    <mergeCell ref="AQ12:AS12"/>
    <mergeCell ref="BE12:BG12"/>
    <mergeCell ref="BS12:BU12"/>
    <mergeCell ref="CG12:CI12"/>
    <mergeCell ref="CU12:CW12"/>
    <mergeCell ref="DI12:DK12"/>
    <mergeCell ref="DW12:DY12"/>
    <mergeCell ref="EK12:EM12"/>
    <mergeCell ref="EY12:FA12"/>
    <mergeCell ref="FM12:FO12"/>
    <mergeCell ref="GA12:GC12"/>
    <mergeCell ref="GO12:GQ12"/>
    <mergeCell ref="HC12:HE12"/>
    <mergeCell ref="HQ12:HS12"/>
    <mergeCell ref="IE12:IG12"/>
    <mergeCell ref="IS12:IU12"/>
    <mergeCell ref="D13:E13"/>
    <mergeCell ref="Q13:R13"/>
    <mergeCell ref="AF13:AG13"/>
    <mergeCell ref="AT13:AU13"/>
    <mergeCell ref="BH13:BI13"/>
    <mergeCell ref="BV13:BW13"/>
    <mergeCell ref="CJ13:CK13"/>
    <mergeCell ref="CX13:CY13"/>
    <mergeCell ref="DL13:DM13"/>
    <mergeCell ref="DZ13:EA13"/>
    <mergeCell ref="EN13:EO13"/>
    <mergeCell ref="FB13:FC13"/>
    <mergeCell ref="FP13:FQ13"/>
    <mergeCell ref="GD13:GE13"/>
    <mergeCell ref="GR13:GS13"/>
    <mergeCell ref="HF13:HG13"/>
    <mergeCell ref="HT13:HU13"/>
    <mergeCell ref="IH13:II13"/>
    <mergeCell ref="A21:C21"/>
    <mergeCell ref="E21:G21"/>
    <mergeCell ref="J21:L21"/>
    <mergeCell ref="N21:P21"/>
    <mergeCell ref="R21:U21"/>
    <mergeCell ref="X21:Z21"/>
    <mergeCell ref="AC21:AE21"/>
    <mergeCell ref="AG21:AI21"/>
    <mergeCell ref="AL21:AN21"/>
    <mergeCell ref="AQ21:AS21"/>
    <mergeCell ref="AU21:AW21"/>
    <mergeCell ref="AZ21:BB21"/>
    <mergeCell ref="BE21:BG21"/>
    <mergeCell ref="BI21:BK21"/>
    <mergeCell ref="BN21:BP21"/>
    <mergeCell ref="BS21:BU21"/>
    <mergeCell ref="BW21:BY21"/>
    <mergeCell ref="CB21:CD21"/>
    <mergeCell ref="CG21:CI21"/>
    <mergeCell ref="CK21:CM21"/>
    <mergeCell ref="CP21:CR21"/>
    <mergeCell ref="CU21:CW21"/>
    <mergeCell ref="CY21:DA21"/>
    <mergeCell ref="DD21:DF21"/>
    <mergeCell ref="DI21:DK21"/>
    <mergeCell ref="DM21:DO21"/>
    <mergeCell ref="DR21:DT21"/>
    <mergeCell ref="DW21:DY21"/>
    <mergeCell ref="EA21:EC21"/>
    <mergeCell ref="EF21:EH21"/>
    <mergeCell ref="EK21:EM21"/>
    <mergeCell ref="EO21:EQ21"/>
    <mergeCell ref="ET21:EV21"/>
    <mergeCell ref="EY21:FA21"/>
    <mergeCell ref="FC21:FE21"/>
    <mergeCell ref="FH21:FJ21"/>
    <mergeCell ref="FM21:FO21"/>
    <mergeCell ref="FQ21:FS21"/>
    <mergeCell ref="FV21:FX21"/>
    <mergeCell ref="GA21:GC21"/>
    <mergeCell ref="GE21:GG21"/>
    <mergeCell ref="GJ21:GL21"/>
    <mergeCell ref="GO21:GQ21"/>
    <mergeCell ref="GS21:GU21"/>
    <mergeCell ref="GX21:GZ21"/>
    <mergeCell ref="HZ21:IB21"/>
    <mergeCell ref="IE21:IG21"/>
    <mergeCell ref="II21:IK21"/>
    <mergeCell ref="HC21:HE21"/>
    <mergeCell ref="HG21:HI21"/>
    <mergeCell ref="HL21:HN21"/>
    <mergeCell ref="HQ21:HS21"/>
    <mergeCell ref="IN21:IP21"/>
    <mergeCell ref="IS21:IU21"/>
    <mergeCell ref="N34:P34"/>
    <mergeCell ref="Q34:S34"/>
    <mergeCell ref="AC34:AE34"/>
    <mergeCell ref="AF34:AH34"/>
    <mergeCell ref="AQ34:AS34"/>
    <mergeCell ref="AT34:AV34"/>
    <mergeCell ref="BE34:BG34"/>
    <mergeCell ref="HU21:HW21"/>
    <mergeCell ref="BH34:BJ34"/>
    <mergeCell ref="BS34:BU34"/>
    <mergeCell ref="BV34:BX34"/>
    <mergeCell ref="CG34:CI34"/>
    <mergeCell ref="CJ34:CL34"/>
    <mergeCell ref="CU34:CW34"/>
    <mergeCell ref="CX34:CZ34"/>
    <mergeCell ref="DI34:DK34"/>
    <mergeCell ref="DL34:DN34"/>
    <mergeCell ref="DW34:DY34"/>
    <mergeCell ref="DZ34:EB34"/>
    <mergeCell ref="EK34:EM34"/>
    <mergeCell ref="EN34:EP34"/>
    <mergeCell ref="EY34:FA34"/>
    <mergeCell ref="IS34:IU34"/>
    <mergeCell ref="GR34:GT34"/>
    <mergeCell ref="HC34:HE34"/>
    <mergeCell ref="HF34:HH34"/>
    <mergeCell ref="HQ34:HS34"/>
    <mergeCell ref="FB34:FD34"/>
    <mergeCell ref="FM34:FO34"/>
    <mergeCell ref="HT34:HV34"/>
    <mergeCell ref="IE34:IG34"/>
    <mergeCell ref="IH34:IJ34"/>
    <mergeCell ref="FP34:FR34"/>
    <mergeCell ref="GA34:GC34"/>
    <mergeCell ref="GD34:GF34"/>
    <mergeCell ref="GO34:GQ34"/>
    <mergeCell ref="BW35:BX35"/>
    <mergeCell ref="AC35:AD35"/>
    <mergeCell ref="AG35:AH35"/>
    <mergeCell ref="AQ35:AR35"/>
    <mergeCell ref="AU35:AV35"/>
    <mergeCell ref="CG35:CH35"/>
    <mergeCell ref="CK35:CL35"/>
    <mergeCell ref="CU35:CV35"/>
    <mergeCell ref="CY35:CZ35"/>
    <mergeCell ref="DI35:DJ35"/>
    <mergeCell ref="DM35:DN35"/>
    <mergeCell ref="DW35:DX35"/>
    <mergeCell ref="EA35:EB35"/>
    <mergeCell ref="EK35:EL35"/>
    <mergeCell ref="EO35:EP35"/>
    <mergeCell ref="EY35:EZ35"/>
    <mergeCell ref="FC35:FD35"/>
    <mergeCell ref="FM35:FN35"/>
    <mergeCell ref="FQ35:FR35"/>
    <mergeCell ref="GA35:GB35"/>
    <mergeCell ref="GE35:GF35"/>
    <mergeCell ref="GO35:GP35"/>
    <mergeCell ref="GS35:GT35"/>
    <mergeCell ref="HC35:HD35"/>
    <mergeCell ref="HG35:HH35"/>
    <mergeCell ref="HQ35:HR35"/>
    <mergeCell ref="HU35:HV35"/>
    <mergeCell ref="IE35:IF35"/>
    <mergeCell ref="II35:IJ35"/>
    <mergeCell ref="IS35:IT35"/>
    <mergeCell ref="CG36:CH36"/>
    <mergeCell ref="CU36:CV36"/>
    <mergeCell ref="A36:B36"/>
    <mergeCell ref="N36:O36"/>
    <mergeCell ref="AC36:AD36"/>
    <mergeCell ref="AQ36:AR36"/>
    <mergeCell ref="IS36:IT36"/>
    <mergeCell ref="FM36:FN36"/>
    <mergeCell ref="GA36:GB36"/>
    <mergeCell ref="BS36:BT36"/>
    <mergeCell ref="BE35:BF35"/>
    <mergeCell ref="BI35:BJ35"/>
    <mergeCell ref="BS35:BT35"/>
    <mergeCell ref="BE36:BF36"/>
    <mergeCell ref="D42:F42"/>
    <mergeCell ref="D41:F41"/>
    <mergeCell ref="HQ36:HR36"/>
    <mergeCell ref="IE36:IF36"/>
    <mergeCell ref="DI36:DJ36"/>
    <mergeCell ref="DW36:DX36"/>
    <mergeCell ref="EK36:EL36"/>
    <mergeCell ref="EY36:EZ36"/>
    <mergeCell ref="GO36:GP36"/>
    <mergeCell ref="HC36:HD36"/>
    <mergeCell ref="N35:O35"/>
    <mergeCell ref="R35:S35"/>
    <mergeCell ref="A37:M40"/>
    <mergeCell ref="F13:G13"/>
    <mergeCell ref="E24:M24"/>
    <mergeCell ref="A24:B24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75" zoomScaleNormal="75" workbookViewId="0" topLeftCell="A1">
      <selection activeCell="I20" sqref="I20"/>
    </sheetView>
  </sheetViews>
  <sheetFormatPr defaultColWidth="11.421875" defaultRowHeight="12.75"/>
  <cols>
    <col min="2" max="2" width="13.28125" style="0" bestFit="1" customWidth="1"/>
    <col min="3" max="3" width="8.57421875" style="0" customWidth="1"/>
    <col min="4" max="4" width="12.7109375" style="0" bestFit="1" customWidth="1"/>
    <col min="5" max="5" width="12.7109375" style="0" customWidth="1"/>
    <col min="6" max="6" width="13.28125" style="0" customWidth="1"/>
    <col min="7" max="7" width="12.7109375" style="0" customWidth="1"/>
    <col min="8" max="8" width="11.7109375" style="0" bestFit="1" customWidth="1"/>
    <col min="10" max="10" width="12.7109375" style="0" customWidth="1"/>
    <col min="11" max="11" width="2.140625" style="0" customWidth="1"/>
    <col min="12" max="12" width="11.7109375" style="0" bestFit="1" customWidth="1"/>
    <col min="13" max="13" width="3.00390625" style="0" customWidth="1"/>
    <col min="14" max="15" width="11.7109375" style="0" bestFit="1" customWidth="1"/>
    <col min="16" max="16" width="7.140625" style="0" customWidth="1"/>
    <col min="17" max="17" width="13.8515625" style="0" customWidth="1"/>
    <col min="18" max="18" width="13.57421875" style="0" customWidth="1"/>
    <col min="19" max="19" width="9.7109375" style="0" customWidth="1"/>
    <col min="20" max="20" width="12.57421875" style="0" customWidth="1"/>
  </cols>
  <sheetData>
    <row r="1" spans="1:29" ht="13.5" thickBot="1">
      <c r="A1" s="35" t="s">
        <v>241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35"/>
      <c r="O1" s="35"/>
      <c r="P1" s="35"/>
      <c r="Q1" s="35"/>
      <c r="R1" s="35"/>
      <c r="S1" s="35"/>
      <c r="T1" s="35"/>
      <c r="U1" s="1"/>
      <c r="V1" s="1"/>
      <c r="W1" s="1"/>
      <c r="X1" s="1"/>
      <c r="Y1" s="1"/>
      <c r="Z1" s="1"/>
      <c r="AA1" s="1"/>
      <c r="AB1" s="1"/>
      <c r="AC1" s="1"/>
    </row>
    <row r="2" spans="1:29" ht="13.5" thickBot="1">
      <c r="A2" s="35" t="s">
        <v>242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370" t="s">
        <v>206</v>
      </c>
      <c r="O2" s="370" t="s">
        <v>21</v>
      </c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35"/>
      <c r="B3" s="248">
        <f>IF(patrón2!C11&lt;&gt;"",patrón2!C11,IF(patrón1!C9&lt;&gt;"",patrón1!C9,IF(patrón0!C9&lt;&gt;"",patrón0!C9,IF(patrón3!C9&lt;&gt;"",patrón3!C9))))</f>
        <v>-0.028652680906200715</v>
      </c>
      <c r="C3" s="248">
        <f>IF(patrón2!D11&lt;&gt;"",patrón2!D11,IF(patrón1!D9&lt;&gt;"",patrón1!D9,IF(patrón0!D9&lt;&gt;"",patrón0!D9,IF(patrón3!D9&lt;&gt;"",patrón3!D9))))</f>
        <v>-0.17447932766491403</v>
      </c>
      <c r="D3" s="248">
        <f>IF(patrón2!E11&lt;&gt;"",patrón2!E11,IF(patrón1!E9&lt;&gt;"",patrón1!E9,IF(patrón0!E9&lt;&gt;"",patrón0!E9,IF(patrón3!E9&lt;&gt;"",patrón3!E9))))</f>
        <v>-0.5173576832013292</v>
      </c>
      <c r="E3" s="248">
        <f>IF(patrón2!F11&lt;&gt;"",patrón2!F11,IF(patrón1!F9&lt;&gt;"",patrón1!F9,IF(patrón0!F9&lt;&gt;"",patrón0!F9,IF(patrón3!F9&lt;&gt;"",patrón3!F9))))</f>
        <v>-0.7080198692008102</v>
      </c>
      <c r="F3" s="248">
        <f>IF(patrón2!G11&lt;&gt;"",patrón2!G11,IF(patrón1!G9&lt;&gt;"",patrón1!G9,IF(patrón0!G9&lt;&gt;"",patrón0!G9,IF(patrón3!G9&lt;&gt;"",patrón3!G9))))</f>
        <v>-0.7802973860828928</v>
      </c>
      <c r="G3" s="248" t="b">
        <f>IF(patrón2!H11&lt;&gt;"",patrón2!H11,IF(patrón1!H9&lt;&gt;"",patrón1!H9,IF(patrón0!H9&lt;&gt;"",patrón0!H9,IF(patrón3!H9&lt;&gt;"",patrón3!H9))))</f>
        <v>0</v>
      </c>
      <c r="H3" s="249" t="s">
        <v>119</v>
      </c>
      <c r="I3" s="35"/>
      <c r="J3" s="35"/>
      <c r="K3" s="35"/>
      <c r="L3" s="35"/>
      <c r="M3" s="1"/>
      <c r="N3" s="371">
        <v>1</v>
      </c>
      <c r="O3" s="371">
        <v>13.97</v>
      </c>
      <c r="P3" s="35"/>
      <c r="Q3" s="35"/>
      <c r="R3" s="35"/>
      <c r="S3" s="35"/>
      <c r="T3" s="35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35"/>
      <c r="B4" s="131">
        <f>IF(patrón2!C12&lt;&gt;"",patrón2!C12,IF(patrón1!C10&lt;&gt;"",patrón1!C10,IF(patrón0!C10&lt;&gt;"",patrón0!C10,IF(patrón3!C10&lt;&gt;"",patrón3!C10))))</f>
        <v>0.008343553434416607</v>
      </c>
      <c r="C4" s="131">
        <f>IF(patrón2!D12&lt;&gt;"",patrón2!D12,IF(patrón1!D10&lt;&gt;"",patrón1!D10,IF(patrón0!D10&lt;&gt;"",patrón0!D10,IF(patrón3!D10&lt;&gt;"",patrón3!D10))))</f>
        <v>0.006823254599106974</v>
      </c>
      <c r="D4" s="131">
        <f>IF(patrón2!E12&lt;&gt;"",patrón2!E12,IF(patrón1!E10&lt;&gt;"",patrón1!E10,IF(patrón0!E10&lt;&gt;"",patrón0!E10,IF(patrón3!E10&lt;&gt;"",patrón3!E10))))</f>
        <v>0.08743764515127833</v>
      </c>
      <c r="E4" s="131">
        <f>IF(patrón2!F12&lt;&gt;"",patrón2!F12,IF(patrón1!F10&lt;&gt;"",patrón1!F10,IF(patrón0!F10&lt;&gt;"",patrón0!F10,IF(patrón3!F10&lt;&gt;"",patrón3!F10))))</f>
        <v>0.08743764515127833</v>
      </c>
      <c r="F4" s="131">
        <f>IF(patrón2!G12&lt;&gt;"",patrón2!G12,IF(patrón1!G10&lt;&gt;"",patrón1!G10,IF(patrón0!G10&lt;&gt;"",patrón0!G10,IF(patrón3!G10&lt;&gt;"",patrón3!G10))))</f>
        <v>0.08743764515127833</v>
      </c>
      <c r="G4" s="131" t="b">
        <f>IF(patrón2!H12&lt;&gt;"",patrón2!H12,IF(patrón1!H10&lt;&gt;"",patrón1!H10,IF(patrón0!H10&lt;&gt;"",patrón0!H10,IF(patrón3!H10&lt;&gt;"",patrón3!H10))))</f>
        <v>0</v>
      </c>
      <c r="H4" s="81" t="s">
        <v>118</v>
      </c>
      <c r="I4" s="35"/>
      <c r="J4" s="35"/>
      <c r="K4" s="35"/>
      <c r="L4" s="35"/>
      <c r="M4" s="1"/>
      <c r="N4" s="372">
        <v>2</v>
      </c>
      <c r="O4" s="372">
        <v>4.53</v>
      </c>
      <c r="P4" s="35"/>
      <c r="Q4" s="35"/>
      <c r="R4" s="35"/>
      <c r="S4" s="35"/>
      <c r="T4" s="35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35"/>
      <c r="B5" s="40"/>
      <c r="C5" s="40"/>
      <c r="D5" s="40"/>
      <c r="E5" s="40"/>
      <c r="F5" s="40"/>
      <c r="G5" s="40"/>
      <c r="H5" s="35"/>
      <c r="I5" s="35"/>
      <c r="J5" s="35"/>
      <c r="K5" s="35"/>
      <c r="L5" s="35"/>
      <c r="M5" s="1"/>
      <c r="N5" s="372">
        <v>3</v>
      </c>
      <c r="O5" s="372">
        <v>3.31</v>
      </c>
      <c r="P5" s="35"/>
      <c r="Q5" s="35"/>
      <c r="R5" s="35"/>
      <c r="S5" s="35"/>
      <c r="T5" s="35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24" t="s">
        <v>54</v>
      </c>
      <c r="B6" s="130">
        <f>IF(patrón2!C11&lt;&gt;"",patrón2!C11,IF(patrón1!C45&lt;&gt;"",patrón1!C45,IF(patrón0!C45&lt;&gt;"",patrón0!C45,IF(patrón3!C45&lt;&gt;"",patrón3!C45))))</f>
        <v>-0.039553321706133834</v>
      </c>
      <c r="C6" s="130">
        <f>IF(patrón2!D11&lt;&gt;"",patrón2!D11,IF(patrón1!D45&lt;&gt;"",patrón1!D45,IF(patrón0!D45&lt;&gt;"",patrón0!D45,IF(patrón3!D45&lt;&gt;"",patrón3!D45))))</f>
        <v>-0.1688113450576339</v>
      </c>
      <c r="D6" s="130">
        <f>IF(patrón2!E11&lt;&gt;"",patrón2!E11,IF(patrón1!E45&lt;&gt;"",patrón1!E45,IF(patrón0!E45&lt;&gt;"",patrón0!E45,IF(patrón3!E45&lt;&gt;"",patrón3!E45))))</f>
        <v>-0.41623518124509673</v>
      </c>
      <c r="E6" s="130">
        <f>IF(patrón2!F11&lt;&gt;"",patrón2!F11,IF(patrón1!F45&lt;&gt;"",patrón1!F45,IF(patrón0!F45&lt;&gt;"",patrón0!F45,IF(patrón3!F45&lt;&gt;"",patrón3!F45))))</f>
        <v>-0.5685634479567024</v>
      </c>
      <c r="F6" s="130">
        <f>IF(patrón2!G11&lt;&gt;"",patrón2!G11,IF(patrón1!G45&lt;&gt;"",patrón1!G45,IF(patrón0!G45&lt;&gt;"",patrón0!G45,IF(patrón3!G45&lt;&gt;"",patrón3!G45))))</f>
        <v>-0.699851896627576</v>
      </c>
      <c r="G6" s="130" t="b">
        <f>IF(patrón2!H11&lt;&gt;"",patrón2!H11,IF(patrón1!H45&lt;&gt;"",patrón1!H45,IF(patrón0!H45&lt;&gt;"",patrón0!H45,IF(patrón3!H45&lt;&gt;"",patrón3!H45))))</f>
        <v>0</v>
      </c>
      <c r="H6" s="250" t="s">
        <v>120</v>
      </c>
      <c r="I6" s="35"/>
      <c r="J6" s="35"/>
      <c r="K6" s="35"/>
      <c r="L6" s="35"/>
      <c r="M6" s="1"/>
      <c r="N6" s="372">
        <v>4</v>
      </c>
      <c r="O6" s="372">
        <v>2.87</v>
      </c>
      <c r="P6" s="35"/>
      <c r="Q6" s="35"/>
      <c r="R6" s="35"/>
      <c r="S6" s="35"/>
      <c r="T6" s="35"/>
      <c r="U6" s="1"/>
      <c r="V6" s="1"/>
      <c r="W6" s="1"/>
      <c r="X6" s="1"/>
      <c r="Y6" s="1"/>
      <c r="Z6" s="1"/>
      <c r="AA6" s="1"/>
      <c r="AB6" s="1"/>
      <c r="AC6" s="1"/>
    </row>
    <row r="7" spans="1:29" ht="14.25">
      <c r="A7" s="135" t="s">
        <v>96</v>
      </c>
      <c r="B7" s="132">
        <f>IF(patrón2!C12&lt;&gt;"",patrón2!C12,IF(patrón1!C46&lt;&gt;"",patrón1!C46,IF(patrón0!C46&lt;&gt;"",patrón0!C46,IF(patrón3!C46&lt;&gt;"",patrón3!C46))))</f>
        <v>1.9209452634433591E-07</v>
      </c>
      <c r="C7" s="132">
        <f>IF(patrón2!D12&lt;&gt;"",patrón2!D12,IF(patrón1!D46&lt;&gt;"",patrón1!D46,IF(patrón0!D46&lt;&gt;"",patrón0!D46,IF(patrón3!D46&lt;&gt;"",patrón3!D46))))</f>
        <v>7.097735265561588E-07</v>
      </c>
      <c r="D7" s="132">
        <f>IF(patrón2!E12&lt;&gt;"",patrón2!E12,IF(patrón1!E46&lt;&gt;"",patrón1!E46,IF(patrón0!E46&lt;&gt;"",patrón0!E46,IF(patrón3!E46&lt;&gt;"",patrón3!E46))))</f>
        <v>7.146196430558341E-06</v>
      </c>
      <c r="E7" s="133">
        <f>IF(patrón2!F12&lt;&gt;"",patrón2!F12,IF(patrón1!F46&lt;&gt;"",patrón1!F46,IF(patrón0!F46&lt;&gt;"",patrón0!F46,IF(patrón3!F46&lt;&gt;"",patrón3!F46))))</f>
        <v>9.678268133442993E-06</v>
      </c>
      <c r="F7" s="133">
        <f>IF(patrón2!G12&lt;&gt;"",patrón2!G12,IF(patrón1!G46&lt;&gt;"",patrón1!G46,IF(patrón0!G46&lt;&gt;"",patrón0!G46,IF(patrón3!G46&lt;&gt;"",patrón3!G46))))</f>
        <v>9.678268133442993E-06</v>
      </c>
      <c r="G7" s="132" t="b">
        <f>IF(patrón2!H12&lt;&gt;"",patrón2!H12,IF(patrón1!H46&lt;&gt;"",patrón1!H46,IF(patrón0!H46&lt;&gt;"",patrón0!H46,IF(patrón3!H46&lt;&gt;"",patrón3!H46))))</f>
        <v>0</v>
      </c>
      <c r="H7" s="35" t="s">
        <v>121</v>
      </c>
      <c r="I7" s="35"/>
      <c r="J7" s="35"/>
      <c r="K7" s="35"/>
      <c r="L7" s="35"/>
      <c r="M7" s="1"/>
      <c r="N7" s="372">
        <v>5</v>
      </c>
      <c r="O7" s="372">
        <v>2.65</v>
      </c>
      <c r="P7" s="35"/>
      <c r="Q7" s="35"/>
      <c r="R7" s="35"/>
      <c r="S7" s="35"/>
      <c r="T7" s="35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"/>
      <c r="N8" s="372">
        <v>6</v>
      </c>
      <c r="O8" s="372">
        <v>2.52</v>
      </c>
      <c r="P8" s="35"/>
      <c r="Q8" s="35"/>
      <c r="R8" s="35"/>
      <c r="S8" s="35"/>
      <c r="T8" s="35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"/>
      <c r="N9" s="372">
        <v>7</v>
      </c>
      <c r="O9" s="372">
        <v>2.43</v>
      </c>
      <c r="P9" s="35"/>
      <c r="Q9" s="35"/>
      <c r="R9" s="35"/>
      <c r="S9" s="35"/>
      <c r="T9" s="35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 s="35"/>
      <c r="B10" s="21">
        <f>IF(patrón2!C10&lt;&gt;"",patrón2!C10,IF(patrón1!C8&lt;&gt;"",patrón1!C8,IF(patrón0!C8&lt;&gt;"",patrón0!C8,IF(patrón3!C8&lt;&gt;"""",patrón3!C8))))</f>
        <v>0.08860759493670885</v>
      </c>
      <c r="C10" s="21">
        <f>IF(patrón2!D10&lt;&gt;"",patrón2!D10,IF(patrón1!D8&lt;&gt;"",patrón1!D8,IF(patrón0!D8&lt;&gt;"",patrón0!D8,IF(patrón3!D8&lt;&gt;"""",patrón3!D8))))</f>
        <v>0.165</v>
      </c>
      <c r="D10" s="21">
        <f>IF(patrón2!E10&lt;&gt;"",patrón2!E10,IF(patrón1!E8&lt;&gt;"",patrón1!E8,IF(patrón0!E8&lt;&gt;"",patrón0!E8,IF(patrón3!E8&lt;&gt;"""",patrón3!E8))))</f>
        <v>0.28169014084507044</v>
      </c>
      <c r="E10" s="21">
        <f>IF(patrón2!F10&lt;&gt;"",patrón2!F10,IF(patrón1!F8&lt;&gt;"",patrón1!F8,IF(patrón0!F8&lt;&gt;"",patrón0!F8,IF(patrón3!F8&lt;&gt;"""",patrón3!F8))))</f>
        <v>0.41</v>
      </c>
      <c r="F10" s="21">
        <f>IF(patrón2!G10&lt;&gt;"",patrón2!G10,IF(patrón1!G8&lt;&gt;"",patrón1!G8,IF(patrón0!G8&lt;&gt;"",patrón0!G8,IF(patrón3!G8&lt;&gt;"""",patrón3!G8))))</f>
        <v>0.41</v>
      </c>
      <c r="G10" s="21">
        <f>IF(patrón2!H10&lt;&gt;"",patrón2!H10,IF(patrón1!H8&lt;&gt;"",patrón1!H8,IF(patrón0!H8&lt;&gt;"",patrón0!H8,IF(patrón3!H8&lt;&gt;"""",patrón3!H8))))</f>
      </c>
      <c r="H10" s="35" t="s">
        <v>88</v>
      </c>
      <c r="I10" s="35"/>
      <c r="J10" s="35"/>
      <c r="K10" s="35"/>
      <c r="L10" s="35"/>
      <c r="M10" s="1"/>
      <c r="N10" s="372">
        <v>8</v>
      </c>
      <c r="O10" s="372">
        <v>2.37</v>
      </c>
      <c r="P10" s="35"/>
      <c r="Q10" s="35"/>
      <c r="R10" s="35"/>
      <c r="S10" s="35"/>
      <c r="T10" s="35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"/>
      <c r="N11" s="372">
        <v>10</v>
      </c>
      <c r="O11" s="372">
        <v>2.28</v>
      </c>
      <c r="P11" s="35"/>
      <c r="Q11" s="35"/>
      <c r="R11" s="35"/>
      <c r="S11" s="35"/>
      <c r="T11" s="35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35" t="s">
        <v>122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"/>
      <c r="N12" s="372">
        <v>20</v>
      </c>
      <c r="O12" s="372">
        <v>2.13</v>
      </c>
      <c r="P12" s="35"/>
      <c r="Q12" s="35"/>
      <c r="R12" s="35"/>
      <c r="S12" s="35"/>
      <c r="T12" s="35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35" t="s">
        <v>123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"/>
      <c r="N13" s="372">
        <v>50</v>
      </c>
      <c r="O13" s="372">
        <v>2.05</v>
      </c>
      <c r="P13" s="35"/>
      <c r="Q13" s="35"/>
      <c r="R13" s="35"/>
      <c r="S13" s="35"/>
      <c r="T13" s="35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35" t="s">
        <v>124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"/>
      <c r="N14" s="372" t="s">
        <v>207</v>
      </c>
      <c r="O14" s="372">
        <v>2</v>
      </c>
      <c r="P14" s="35"/>
      <c r="Q14" s="35"/>
      <c r="R14" s="35"/>
      <c r="S14" s="35"/>
      <c r="T14" s="35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35" t="s">
        <v>125</v>
      </c>
      <c r="B15" s="35"/>
      <c r="C15" s="35"/>
      <c r="D15" s="35"/>
      <c r="E15" s="35"/>
      <c r="F15" s="35"/>
      <c r="G15" s="35"/>
      <c r="H15" s="35"/>
      <c r="I15" s="35"/>
      <c r="J15" s="43" t="s">
        <v>213</v>
      </c>
      <c r="K15" s="35"/>
      <c r="L15" s="35"/>
      <c r="M15" s="1"/>
      <c r="N15" s="35"/>
      <c r="O15" s="428"/>
      <c r="P15" s="428"/>
      <c r="Q15" s="428"/>
      <c r="R15" s="428"/>
      <c r="S15" s="428"/>
      <c r="T15" s="428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>
      <c r="A16" s="35"/>
      <c r="B16" s="35"/>
      <c r="C16" s="35"/>
      <c r="D16" s="35"/>
      <c r="E16" s="35"/>
      <c r="F16" s="35"/>
      <c r="G16" s="35"/>
      <c r="H16" s="35"/>
      <c r="I16" s="35"/>
      <c r="J16" s="43" t="s">
        <v>68</v>
      </c>
      <c r="K16" s="35"/>
      <c r="L16" s="35" t="s">
        <v>212</v>
      </c>
      <c r="M16" s="1"/>
      <c r="N16" s="35"/>
      <c r="O16" s="429"/>
      <c r="P16" s="430" t="s">
        <v>167</v>
      </c>
      <c r="Q16" s="430" t="s">
        <v>168</v>
      </c>
      <c r="R16" s="559" t="s">
        <v>169</v>
      </c>
      <c r="S16" s="559"/>
      <c r="T16" s="430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35" t="str">
        <f>IF('Incert. PAR'!G10=1,"Nm","Kgm")</f>
        <v>Nm</v>
      </c>
      <c r="B17" s="35"/>
      <c r="C17" s="49" t="s">
        <v>164</v>
      </c>
      <c r="D17" s="548" t="s">
        <v>165</v>
      </c>
      <c r="E17" s="548"/>
      <c r="F17" s="72" t="s">
        <v>166</v>
      </c>
      <c r="G17" s="35"/>
      <c r="H17" s="35"/>
      <c r="I17" s="35"/>
      <c r="J17" s="43" t="s">
        <v>69</v>
      </c>
      <c r="K17" s="35"/>
      <c r="L17" s="35">
        <f>IF(AND('Incert. PAR'!A13&lt;'Incert. PAR'!$G$6,'Incert. PAR'!A13&gt;='Incert. PAR'!$G$5),'Incert. PAR'!$G$7,IF(AND('Incert. PAR'!A13&lt;'Incert. PAR'!$H$6,'Incert. PAR'!A13&gt;='Incert. PAR'!$H$5),'Incert. PAR'!$H$7))</f>
        <v>5</v>
      </c>
      <c r="M17" s="1"/>
      <c r="N17" s="35"/>
      <c r="O17" s="431">
        <v>3</v>
      </c>
      <c r="P17" s="432">
        <f aca="true" t="shared" si="0" ref="P17:P23">IF(O17=1,"-",O17-2)</f>
        <v>1</v>
      </c>
      <c r="Q17" s="433" t="str">
        <f>IF(P17=0,Auxiliar!$F$18,IF(P17=1,Auxiliar!$F$19,IF(P17=2,Auxiliar!$F$20,IF(P17=3,Auxiliar!$F$21,""))))</f>
        <v>E00111LL 3/5</v>
      </c>
      <c r="R17" s="557" t="str">
        <f>Q17</f>
        <v>E00111LL 3/5</v>
      </c>
      <c r="S17" s="558"/>
      <c r="T17" s="430" t="s">
        <v>170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35" t="str">
        <f>IF('Incert. PAR'!H10=1,"Nm","Kgm")</f>
        <v>Nm</v>
      </c>
      <c r="B18" s="35"/>
      <c r="C18" s="425">
        <v>0</v>
      </c>
      <c r="D18" s="426">
        <f>patrón0!C18</f>
        <v>0</v>
      </c>
      <c r="E18" s="426">
        <f>patrón0!D18</f>
        <v>500</v>
      </c>
      <c r="F18" s="71" t="str">
        <f>patrón0!E18</f>
        <v>E00111LL 4/5</v>
      </c>
      <c r="G18" s="35" t="str">
        <f>F18</f>
        <v>E00111LL 4/5</v>
      </c>
      <c r="H18" s="35"/>
      <c r="I18" s="35"/>
      <c r="J18" s="35"/>
      <c r="K18" s="35"/>
      <c r="L18" s="35">
        <f>IF(AND('Incert. PAR'!A14&lt;'Incert. PAR'!$G$6,'Incert. PAR'!A14&gt;='Incert. PAR'!$G$5),'Incert. PAR'!$G$7,IF(AND('Incert. PAR'!A14&lt;'Incert. PAR'!$H$6,'Incert. PAR'!A14&gt;='Incert. PAR'!$H$5),'Incert. PAR'!$H$7))</f>
        <v>5</v>
      </c>
      <c r="M18" s="1"/>
      <c r="N18" s="35"/>
      <c r="O18" s="431">
        <v>3</v>
      </c>
      <c r="P18" s="432">
        <f t="shared" si="0"/>
        <v>1</v>
      </c>
      <c r="Q18" s="433" t="str">
        <f>IF(P18=0,Auxiliar!$F$18,IF(P18=1,Auxiliar!$F$19,IF(P18=2,Auxiliar!$F$20,IF(P18=3,Auxiliar!$F$21,""))))</f>
        <v>E00111LL 3/5</v>
      </c>
      <c r="R18" s="557" t="str">
        <f>IF(Q18&lt;&gt;Q17,Q18,IF(Q19&lt;&gt;Q17,Q19,IF(Q20&lt;&gt;Q17,Q20,IF(Q21&lt;&gt;Q17,Q21,""))))</f>
        <v>E00111LL 4/5</v>
      </c>
      <c r="S18" s="558"/>
      <c r="T18" s="430" t="s">
        <v>171</v>
      </c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35"/>
      <c r="B19" s="35"/>
      <c r="C19" s="425">
        <v>1</v>
      </c>
      <c r="D19" s="426">
        <f>patrón1!C18</f>
        <v>0</v>
      </c>
      <c r="E19" s="426">
        <f>patrón1!D18</f>
        <v>200</v>
      </c>
      <c r="F19" s="71" t="str">
        <f>patrón1!E18</f>
        <v>E00111LL 3/5</v>
      </c>
      <c r="G19" s="35" t="str">
        <f>F19</f>
        <v>E00111LL 3/5</v>
      </c>
      <c r="H19" s="35"/>
      <c r="I19" s="35"/>
      <c r="J19" s="35"/>
      <c r="K19" s="35"/>
      <c r="L19" s="35">
        <f>IF(AND('Incert. PAR'!A15&lt;'Incert. PAR'!$G$6,'Incert. PAR'!A15&gt;='Incert. PAR'!$G$5),'Incert. PAR'!$G$7,IF(AND('Incert. PAR'!A15&lt;'Incert. PAR'!$H$6,'Incert. PAR'!A15&gt;='Incert. PAR'!$H$5),'Incert. PAR'!$H$7))</f>
        <v>5</v>
      </c>
      <c r="M19" s="1"/>
      <c r="N19" s="35"/>
      <c r="O19" s="431">
        <v>2</v>
      </c>
      <c r="P19" s="432">
        <f t="shared" si="0"/>
        <v>0</v>
      </c>
      <c r="Q19" s="433" t="str">
        <f>IF(P19=0,Auxiliar!$F$18,IF(P19=1,Auxiliar!$F$19,IF(P19=2,Auxiliar!$F$20,IF(P19=3,Auxiliar!$F$21,""))))</f>
        <v>E00111LL 4/5</v>
      </c>
      <c r="R19" s="557" t="str">
        <f>IF(Q19&lt;&gt;Q18,Q19,IF(Q20&lt;&gt;Q18,Q20,IF(Q21&lt;&gt;Q18,Q21,IF(Q22&lt;&gt;Q18,Q22,""))))</f>
        <v>E00111LL 4/5</v>
      </c>
      <c r="S19" s="558"/>
      <c r="T19" s="430" t="s">
        <v>172</v>
      </c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35"/>
      <c r="B20" s="35"/>
      <c r="C20" s="71">
        <v>2</v>
      </c>
      <c r="D20" s="426">
        <f>patrón2!C18</f>
        <v>0</v>
      </c>
      <c r="E20" s="426">
        <f>patrón2!D18</f>
        <v>50</v>
      </c>
      <c r="F20" s="71" t="str">
        <f>patrón2!E18</f>
        <v>E00111LL 2/5</v>
      </c>
      <c r="G20" s="35" t="str">
        <f>F20</f>
        <v>E00111LL 2/5</v>
      </c>
      <c r="H20" s="35"/>
      <c r="I20" s="35"/>
      <c r="J20" s="35"/>
      <c r="K20" s="35"/>
      <c r="L20" s="35">
        <f>IF(AND('Incert. PAR'!A16&lt;'Incert. PAR'!$G$6,'Incert. PAR'!A16&gt;='Incert. PAR'!$G$5),'Incert. PAR'!$G$7,IF(AND('Incert. PAR'!A16&lt;'Incert. PAR'!$H$6,'Incert. PAR'!A16&gt;='Incert. PAR'!$H$5),'Incert. PAR'!$H$7))</f>
        <v>5</v>
      </c>
      <c r="M20" s="1"/>
      <c r="N20" s="35"/>
      <c r="O20" s="431">
        <v>2</v>
      </c>
      <c r="P20" s="432">
        <f t="shared" si="0"/>
        <v>0</v>
      </c>
      <c r="Q20" s="433" t="str">
        <f>IF(P20=0,Auxiliar!$F$18,IF(P20=1,Auxiliar!$F$19,IF(P20=2,Auxiliar!$F$20,IF(P20=3,Auxiliar!$F$21,""))))</f>
        <v>E00111LL 4/5</v>
      </c>
      <c r="R20" s="557">
        <f>IF(Q20&lt;&gt;Q19,Q20,IF(Q21&lt;&gt;Q19,Q21,IF(Q22&lt;&gt;Q19,Q22,IF(Q23&lt;&gt;Q19,Q23,""))))</f>
      </c>
      <c r="S20" s="558"/>
      <c r="T20" s="430" t="s">
        <v>173</v>
      </c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35"/>
      <c r="B21" s="35"/>
      <c r="C21" s="71">
        <v>3</v>
      </c>
      <c r="D21" s="426">
        <f>patrón3!C18</f>
        <v>0</v>
      </c>
      <c r="E21" s="426">
        <f>patrón3!D18</f>
        <v>1500</v>
      </c>
      <c r="F21" s="71" t="str">
        <f>patrón3!E18</f>
        <v>E00111LL 5/5</v>
      </c>
      <c r="G21" s="35" t="str">
        <f>F21</f>
        <v>E00111LL 5/5</v>
      </c>
      <c r="H21" s="35"/>
      <c r="I21" s="35"/>
      <c r="J21" s="35"/>
      <c r="K21" s="35"/>
      <c r="L21" s="35">
        <f>IF(AND('Incert. PAR'!A17&lt;'Incert. PAR'!$G$6,'Incert. PAR'!A17&gt;='Incert. PAR'!$G$5),'Incert. PAR'!$G$7,IF(AND('Incert. PAR'!A17&lt;'Incert. PAR'!$H$6,'Incert. PAR'!A17&gt;='Incert. PAR'!$H$5),'Incert. PAR'!$H$7))</f>
        <v>5</v>
      </c>
      <c r="M21" s="1"/>
      <c r="N21" s="35"/>
      <c r="O21" s="431">
        <v>2</v>
      </c>
      <c r="P21" s="432">
        <f t="shared" si="0"/>
        <v>0</v>
      </c>
      <c r="Q21" s="433" t="str">
        <f>IF(P21=0,Auxiliar!$F$18,IF(P21=1,Auxiliar!$F$19,IF(P21=2,Auxiliar!$F$20,IF(P21=3,Auxiliar!$F$21,""))))</f>
        <v>E00111LL 4/5</v>
      </c>
      <c r="R21" s="557">
        <f>IF(Q21&lt;&gt;Q20,Q21,IF(Q22&lt;&gt;Q20,Q22,IF(Q23&lt;&gt;Q20,Q23,IF(#REF!&lt;&gt;Q20,#REF!,""))))</f>
      </c>
      <c r="S21" s="558"/>
      <c r="T21" s="430" t="s">
        <v>174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 t="str">
        <f>'Incert. PAR'!X18</f>
        <v>falso</v>
      </c>
      <c r="M22" s="1"/>
      <c r="N22" s="35"/>
      <c r="O22" s="431">
        <v>1</v>
      </c>
      <c r="P22" s="432" t="str">
        <f t="shared" si="0"/>
        <v>-</v>
      </c>
      <c r="Q22" s="433">
        <f>IF(P22=0,Auxiliar!$F$18,IF(P22=1,Auxiliar!$F$19,IF(P22=2,Auxiliar!$F$20,IF(P22=3,Auxiliar!$F$21,""))))</f>
      </c>
      <c r="R22" s="430"/>
      <c r="S22" s="430"/>
      <c r="T22" s="430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35"/>
      <c r="B23" s="35"/>
      <c r="C23" s="49" t="s">
        <v>141</v>
      </c>
      <c r="D23" s="35"/>
      <c r="E23" s="35"/>
      <c r="F23" s="35"/>
      <c r="G23" s="35"/>
      <c r="H23" s="35"/>
      <c r="I23" s="427" t="s">
        <v>136</v>
      </c>
      <c r="J23" s="35"/>
      <c r="K23" s="35"/>
      <c r="L23" s="35"/>
      <c r="M23" s="1"/>
      <c r="N23" s="35"/>
      <c r="O23" s="431">
        <v>1</v>
      </c>
      <c r="P23" s="432" t="str">
        <f t="shared" si="0"/>
        <v>-</v>
      </c>
      <c r="Q23" s="433">
        <f>IF(P23=0,Auxiliar!$F$18,IF(P23=1,Auxiliar!$F$19,IF(P23=2,Auxiliar!$F$20,IF(P23=3,Auxiliar!$F$21,""))))</f>
      </c>
      <c r="R23" s="430"/>
      <c r="S23" s="430"/>
      <c r="T23" s="430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35"/>
      <c r="B24" s="251">
        <v>2</v>
      </c>
      <c r="C24" s="549" t="str">
        <f>IF(B24=2,"Llave de disparo","Llave de lectura directa")</f>
        <v>Llave de disparo</v>
      </c>
      <c r="D24" s="550"/>
      <c r="E24" s="551" t="s">
        <v>244</v>
      </c>
      <c r="F24" s="552"/>
      <c r="G24" s="553"/>
      <c r="H24" s="252">
        <v>1</v>
      </c>
      <c r="I24" s="545" t="str">
        <f>IF(AND(B24=2,H25=1),E27,IF(AND(B24=2,H25=2),E28,IF(AND(B24=2,H25=3),E29,IF(H24=1,E24,IF(H24=2,E25,IF(H24=3,E26))))))</f>
        <v> regulable con escala graduada</v>
      </c>
      <c r="J24" s="546"/>
      <c r="K24" s="547"/>
      <c r="L24" s="35"/>
      <c r="M24" s="1"/>
      <c r="N24" s="35"/>
      <c r="O24" s="35"/>
      <c r="P24" s="35"/>
      <c r="Q24" s="35"/>
      <c r="R24" s="35"/>
      <c r="S24" s="35"/>
      <c r="T24" s="35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 thickBot="1">
      <c r="A25" s="35"/>
      <c r="B25" s="35"/>
      <c r="C25" s="35"/>
      <c r="D25" s="35"/>
      <c r="E25" s="554" t="s">
        <v>245</v>
      </c>
      <c r="F25" s="555"/>
      <c r="G25" s="556"/>
      <c r="H25" s="252">
        <v>1</v>
      </c>
      <c r="I25" s="35"/>
      <c r="J25" s="35"/>
      <c r="K25" s="35"/>
      <c r="L25" s="35"/>
      <c r="M25" s="1"/>
      <c r="N25" s="35"/>
      <c r="O25" s="35"/>
      <c r="P25" s="35"/>
      <c r="Q25" s="35"/>
      <c r="R25" s="35"/>
      <c r="S25" s="35"/>
      <c r="T25" s="35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35"/>
      <c r="B26" s="35"/>
      <c r="C26" s="35"/>
      <c r="D26" s="35"/>
      <c r="E26" s="542" t="s">
        <v>246</v>
      </c>
      <c r="F26" s="543"/>
      <c r="G26" s="544"/>
      <c r="H26" s="35"/>
      <c r="I26" s="35"/>
      <c r="J26" s="35"/>
      <c r="K26" s="35"/>
      <c r="L26" s="35"/>
      <c r="M26" s="1"/>
      <c r="N26" s="540" t="s">
        <v>214</v>
      </c>
      <c r="O26" s="541"/>
      <c r="P26" s="541"/>
      <c r="Q26" s="541"/>
      <c r="R26" s="541"/>
      <c r="S26" s="541"/>
      <c r="T26" s="405" t="s">
        <v>215</v>
      </c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35" t="s">
        <v>251</v>
      </c>
      <c r="B27" s="35"/>
      <c r="C27" s="35"/>
      <c r="D27" s="35"/>
      <c r="E27" s="418" t="s">
        <v>247</v>
      </c>
      <c r="F27" s="419"/>
      <c r="G27" s="420"/>
      <c r="H27" s="35"/>
      <c r="I27" s="35"/>
      <c r="J27" s="35"/>
      <c r="K27" s="35"/>
      <c r="L27" s="35"/>
      <c r="M27" s="1"/>
      <c r="N27" s="536" t="s">
        <v>216</v>
      </c>
      <c r="O27" s="538" t="s">
        <v>217</v>
      </c>
      <c r="P27" s="538"/>
      <c r="Q27" s="538"/>
      <c r="R27" s="538"/>
      <c r="S27" s="538"/>
      <c r="T27" s="406" t="s">
        <v>218</v>
      </c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35" t="s">
        <v>252</v>
      </c>
      <c r="B28" s="35"/>
      <c r="C28" s="35"/>
      <c r="D28" s="35"/>
      <c r="E28" s="421" t="s">
        <v>248</v>
      </c>
      <c r="F28" s="40"/>
      <c r="G28" s="422"/>
      <c r="H28" s="35"/>
      <c r="I28" s="35"/>
      <c r="J28" s="35"/>
      <c r="K28" s="35"/>
      <c r="L28" s="35"/>
      <c r="M28" s="1"/>
      <c r="N28" s="536"/>
      <c r="O28" s="538" t="s">
        <v>219</v>
      </c>
      <c r="P28" s="538"/>
      <c r="Q28" s="538"/>
      <c r="R28" s="538"/>
      <c r="S28" s="538"/>
      <c r="T28" s="406" t="s">
        <v>220</v>
      </c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35" t="s">
        <v>253</v>
      </c>
      <c r="B29" s="35"/>
      <c r="C29" s="35"/>
      <c r="D29" s="35"/>
      <c r="E29" s="423" t="s">
        <v>249</v>
      </c>
      <c r="F29" s="424"/>
      <c r="G29" s="59"/>
      <c r="H29" s="35"/>
      <c r="I29" s="35"/>
      <c r="J29" s="35"/>
      <c r="K29" s="35"/>
      <c r="L29" s="35"/>
      <c r="M29" s="1"/>
      <c r="N29" s="536"/>
      <c r="O29" s="538" t="s">
        <v>221</v>
      </c>
      <c r="P29" s="538"/>
      <c r="Q29" s="538"/>
      <c r="R29" s="538"/>
      <c r="S29" s="538"/>
      <c r="T29" s="406" t="s">
        <v>220</v>
      </c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"/>
      <c r="N30" s="536" t="s">
        <v>222</v>
      </c>
      <c r="O30" s="538" t="s">
        <v>223</v>
      </c>
      <c r="P30" s="538"/>
      <c r="Q30" s="538"/>
      <c r="R30" s="538"/>
      <c r="S30" s="538"/>
      <c r="T30" s="406" t="s">
        <v>220</v>
      </c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36"/>
      <c r="O31" s="538" t="s">
        <v>224</v>
      </c>
      <c r="P31" s="538"/>
      <c r="Q31" s="538"/>
      <c r="R31" s="538"/>
      <c r="S31" s="538"/>
      <c r="T31" s="406" t="s">
        <v>220</v>
      </c>
      <c r="U31" s="1"/>
      <c r="V31" s="1"/>
      <c r="W31" s="1"/>
      <c r="X31" s="1"/>
      <c r="Y31" s="1"/>
      <c r="Z31" s="1"/>
      <c r="AA31" s="1"/>
      <c r="AB31" s="1"/>
      <c r="AC31" s="1"/>
    </row>
    <row r="32" spans="1:29" ht="13.5" thickBo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537"/>
      <c r="O32" s="539" t="s">
        <v>225</v>
      </c>
      <c r="P32" s="539"/>
      <c r="Q32" s="539"/>
      <c r="R32" s="539"/>
      <c r="S32" s="539"/>
      <c r="T32" s="407" t="s">
        <v>220</v>
      </c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sheetProtection sheet="1" objects="1" scenarios="1"/>
  <mergeCells count="21">
    <mergeCell ref="R21:S21"/>
    <mergeCell ref="R19:S19"/>
    <mergeCell ref="R16:S16"/>
    <mergeCell ref="R17:S17"/>
    <mergeCell ref="R18:S18"/>
    <mergeCell ref="R20:S20"/>
    <mergeCell ref="E26:G26"/>
    <mergeCell ref="I24:K24"/>
    <mergeCell ref="D17:E17"/>
    <mergeCell ref="C24:D24"/>
    <mergeCell ref="E24:G24"/>
    <mergeCell ref="E25:G25"/>
    <mergeCell ref="N26:S26"/>
    <mergeCell ref="N27:N29"/>
    <mergeCell ref="O27:S27"/>
    <mergeCell ref="O28:S28"/>
    <mergeCell ref="O29:S29"/>
    <mergeCell ref="N30:N32"/>
    <mergeCell ref="O30:S30"/>
    <mergeCell ref="O31:S31"/>
    <mergeCell ref="O32:S3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24"/>
  <sheetViews>
    <sheetView zoomScale="75" zoomScaleNormal="75" workbookViewId="0" topLeftCell="A6">
      <selection activeCell="G19" sqref="G19"/>
    </sheetView>
  </sheetViews>
  <sheetFormatPr defaultColWidth="11.421875" defaultRowHeight="12.75"/>
  <cols>
    <col min="1" max="1" width="14.421875" style="136" customWidth="1"/>
    <col min="2" max="2" width="15.28125" style="136" customWidth="1"/>
    <col min="3" max="3" width="14.28125" style="136" customWidth="1"/>
    <col min="4" max="4" width="9.140625" style="136" customWidth="1"/>
    <col min="5" max="5" width="10.140625" style="136" customWidth="1"/>
    <col min="6" max="6" width="10.7109375" style="136" customWidth="1"/>
    <col min="7" max="7" width="10.140625" style="136" customWidth="1"/>
    <col min="8" max="8" width="10.28125" style="136" customWidth="1"/>
    <col min="9" max="9" width="10.421875" style="136" customWidth="1"/>
    <col min="10" max="11" width="9.8515625" style="136" customWidth="1"/>
    <col min="12" max="12" width="10.57421875" style="136" customWidth="1"/>
    <col min="13" max="13" width="10.140625" style="136" customWidth="1"/>
    <col min="14" max="14" width="2.8515625" style="137" customWidth="1"/>
    <col min="15" max="15" width="5.28125" style="137" customWidth="1"/>
    <col min="16" max="20" width="16.00390625" style="137" customWidth="1"/>
    <col min="21" max="21" width="19.00390625" style="137" customWidth="1"/>
    <col min="22" max="16384" width="16.00390625" style="137" customWidth="1"/>
  </cols>
  <sheetData>
    <row r="1" spans="1:27" ht="15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256" ht="15" customHeight="1">
      <c r="A2" s="449" t="s">
        <v>126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S2" s="461"/>
      <c r="BT2" s="461"/>
      <c r="BU2" s="461"/>
      <c r="BV2" s="461"/>
      <c r="BW2" s="461"/>
      <c r="BX2" s="461"/>
      <c r="BY2" s="461"/>
      <c r="BZ2" s="461"/>
      <c r="CA2" s="461"/>
      <c r="CB2" s="461"/>
      <c r="CC2" s="461"/>
      <c r="CD2" s="461"/>
      <c r="CE2" s="461"/>
      <c r="CG2" s="461"/>
      <c r="CH2" s="461"/>
      <c r="CI2" s="461"/>
      <c r="CJ2" s="461"/>
      <c r="CK2" s="461"/>
      <c r="CL2" s="461"/>
      <c r="CM2" s="461"/>
      <c r="CN2" s="461"/>
      <c r="CO2" s="461"/>
      <c r="CP2" s="461"/>
      <c r="CQ2" s="461"/>
      <c r="CR2" s="461"/>
      <c r="CS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1"/>
      <c r="DG2" s="461"/>
      <c r="DI2" s="461"/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W2" s="461"/>
      <c r="DX2" s="461"/>
      <c r="DY2" s="461"/>
      <c r="DZ2" s="461"/>
      <c r="EA2" s="461"/>
      <c r="EB2" s="461"/>
      <c r="EC2" s="461"/>
      <c r="ED2" s="461"/>
      <c r="EE2" s="461"/>
      <c r="EF2" s="461"/>
      <c r="EG2" s="461"/>
      <c r="EH2" s="461"/>
      <c r="EI2" s="461"/>
      <c r="EK2" s="461"/>
      <c r="EL2" s="461"/>
      <c r="EM2" s="461"/>
      <c r="EN2" s="461"/>
      <c r="EO2" s="461"/>
      <c r="EP2" s="461"/>
      <c r="EQ2" s="461"/>
      <c r="ER2" s="461"/>
      <c r="ES2" s="461"/>
      <c r="ET2" s="461"/>
      <c r="EU2" s="461"/>
      <c r="EV2" s="461"/>
      <c r="EW2" s="461"/>
      <c r="EY2" s="461"/>
      <c r="EZ2" s="461"/>
      <c r="FA2" s="461"/>
      <c r="FB2" s="461"/>
      <c r="FC2" s="461"/>
      <c r="FD2" s="461"/>
      <c r="FE2" s="461"/>
      <c r="FF2" s="461"/>
      <c r="FG2" s="461"/>
      <c r="FH2" s="461"/>
      <c r="FI2" s="461"/>
      <c r="FJ2" s="461"/>
      <c r="FK2" s="461"/>
      <c r="FM2" s="461"/>
      <c r="FN2" s="461"/>
      <c r="FO2" s="461"/>
      <c r="FP2" s="461"/>
      <c r="FQ2" s="461"/>
      <c r="FR2" s="461"/>
      <c r="FS2" s="461"/>
      <c r="FT2" s="461"/>
      <c r="FU2" s="461"/>
      <c r="FV2" s="461"/>
      <c r="FW2" s="461"/>
      <c r="FX2" s="461"/>
      <c r="FY2" s="461"/>
      <c r="GA2" s="461"/>
      <c r="GB2" s="461"/>
      <c r="GC2" s="461"/>
      <c r="GD2" s="461"/>
      <c r="GE2" s="461"/>
      <c r="GF2" s="461"/>
      <c r="GG2" s="461"/>
      <c r="GH2" s="461"/>
      <c r="GI2" s="461"/>
      <c r="GJ2" s="461"/>
      <c r="GK2" s="461"/>
      <c r="GL2" s="461"/>
      <c r="GM2" s="461"/>
      <c r="GO2" s="461"/>
      <c r="GP2" s="461"/>
      <c r="GQ2" s="461"/>
      <c r="GR2" s="461"/>
      <c r="GS2" s="461"/>
      <c r="GT2" s="461"/>
      <c r="GU2" s="461"/>
      <c r="GV2" s="461"/>
      <c r="GW2" s="461"/>
      <c r="GX2" s="461"/>
      <c r="GY2" s="461"/>
      <c r="GZ2" s="461"/>
      <c r="HA2" s="461"/>
      <c r="HC2" s="461"/>
      <c r="HD2" s="461"/>
      <c r="HE2" s="461"/>
      <c r="HF2" s="461"/>
      <c r="HG2" s="461"/>
      <c r="HH2" s="461"/>
      <c r="HI2" s="461"/>
      <c r="HJ2" s="461"/>
      <c r="HK2" s="461"/>
      <c r="HL2" s="461"/>
      <c r="HM2" s="461"/>
      <c r="HN2" s="461"/>
      <c r="HO2" s="461"/>
      <c r="HQ2" s="461"/>
      <c r="HR2" s="461"/>
      <c r="HS2" s="461"/>
      <c r="HT2" s="461"/>
      <c r="HU2" s="461"/>
      <c r="HV2" s="461"/>
      <c r="HW2" s="461"/>
      <c r="HX2" s="461"/>
      <c r="HY2" s="461"/>
      <c r="HZ2" s="461"/>
      <c r="IA2" s="461"/>
      <c r="IB2" s="461"/>
      <c r="IC2" s="461"/>
      <c r="IE2" s="461"/>
      <c r="IF2" s="461"/>
      <c r="IG2" s="461"/>
      <c r="IH2" s="461"/>
      <c r="II2" s="461"/>
      <c r="IJ2" s="461"/>
      <c r="IK2" s="461"/>
      <c r="IL2" s="461"/>
      <c r="IM2" s="461"/>
      <c r="IN2" s="461"/>
      <c r="IO2" s="461"/>
      <c r="IP2" s="461"/>
      <c r="IQ2" s="461"/>
      <c r="IS2" s="461"/>
      <c r="IT2" s="461"/>
      <c r="IU2" s="461"/>
      <c r="IV2" s="461"/>
    </row>
    <row r="3" spans="1:255" ht="15" customHeight="1">
      <c r="A3" s="445" t="s">
        <v>127</v>
      </c>
      <c r="B3" s="446"/>
      <c r="C3" s="44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47"/>
      <c r="O3" s="448"/>
      <c r="P3" s="44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C3" s="457"/>
      <c r="AD3" s="458"/>
      <c r="AE3" s="458"/>
      <c r="AQ3" s="457"/>
      <c r="AR3" s="458"/>
      <c r="AS3" s="458"/>
      <c r="BE3" s="457"/>
      <c r="BF3" s="458"/>
      <c r="BG3" s="458"/>
      <c r="BS3" s="457"/>
      <c r="BT3" s="458"/>
      <c r="BU3" s="458"/>
      <c r="CG3" s="457"/>
      <c r="CH3" s="458"/>
      <c r="CI3" s="458"/>
      <c r="CU3" s="457"/>
      <c r="CV3" s="458"/>
      <c r="CW3" s="458"/>
      <c r="DI3" s="457"/>
      <c r="DJ3" s="458"/>
      <c r="DK3" s="458"/>
      <c r="DW3" s="457"/>
      <c r="DX3" s="458"/>
      <c r="DY3" s="458"/>
      <c r="EK3" s="457"/>
      <c r="EL3" s="458"/>
      <c r="EM3" s="458"/>
      <c r="EY3" s="457"/>
      <c r="EZ3" s="458"/>
      <c r="FA3" s="458"/>
      <c r="FM3" s="457"/>
      <c r="FN3" s="458"/>
      <c r="FO3" s="458"/>
      <c r="GA3" s="457"/>
      <c r="GB3" s="458"/>
      <c r="GC3" s="458"/>
      <c r="GO3" s="457"/>
      <c r="GP3" s="458"/>
      <c r="GQ3" s="458"/>
      <c r="HC3" s="457"/>
      <c r="HD3" s="458"/>
      <c r="HE3" s="458"/>
      <c r="HQ3" s="457"/>
      <c r="HR3" s="458"/>
      <c r="HS3" s="458"/>
      <c r="IE3" s="457"/>
      <c r="IF3" s="458"/>
      <c r="IG3" s="458"/>
      <c r="IS3" s="457"/>
      <c r="IT3" s="458"/>
      <c r="IU3" s="458"/>
    </row>
    <row r="4" spans="1:256" ht="15" customHeight="1">
      <c r="A4" s="182" t="s">
        <v>128</v>
      </c>
      <c r="B4" s="194"/>
      <c r="C4" s="175"/>
      <c r="D4" s="459"/>
      <c r="E4" s="459"/>
      <c r="F4" s="176"/>
      <c r="G4" s="459"/>
      <c r="H4" s="459"/>
      <c r="I4" s="178" t="s">
        <v>129</v>
      </c>
      <c r="J4" s="179"/>
      <c r="K4" s="171"/>
      <c r="L4" s="176" t="s">
        <v>163</v>
      </c>
      <c r="M4" s="172"/>
      <c r="N4" s="296"/>
      <c r="O4" s="299"/>
      <c r="P4" s="298"/>
      <c r="Q4" s="460"/>
      <c r="R4" s="460"/>
      <c r="S4" s="299"/>
      <c r="T4" s="299"/>
      <c r="U4" s="298"/>
      <c r="V4" s="299"/>
      <c r="W4" s="301"/>
      <c r="X4" s="298"/>
      <c r="Y4" s="298"/>
      <c r="Z4" s="298"/>
      <c r="AA4" s="298"/>
      <c r="AC4" s="138"/>
      <c r="AD4" s="139"/>
      <c r="AF4" s="456"/>
      <c r="AG4" s="456"/>
      <c r="AH4" s="139"/>
      <c r="AJ4" s="139"/>
      <c r="AK4" s="141"/>
      <c r="AQ4" s="138"/>
      <c r="AR4" s="139"/>
      <c r="AT4" s="456"/>
      <c r="AU4" s="456"/>
      <c r="AV4" s="139"/>
      <c r="AX4" s="139"/>
      <c r="AY4" s="141"/>
      <c r="BE4" s="138"/>
      <c r="BF4" s="139"/>
      <c r="BH4" s="456"/>
      <c r="BI4" s="456"/>
      <c r="BJ4" s="139"/>
      <c r="BL4" s="139"/>
      <c r="BM4" s="141"/>
      <c r="BS4" s="138"/>
      <c r="BT4" s="139"/>
      <c r="BV4" s="456"/>
      <c r="BW4" s="456"/>
      <c r="BX4" s="139"/>
      <c r="BZ4" s="139"/>
      <c r="CA4" s="141"/>
      <c r="CG4" s="138"/>
      <c r="CH4" s="139"/>
      <c r="CJ4" s="456"/>
      <c r="CK4" s="456"/>
      <c r="CL4" s="139"/>
      <c r="CN4" s="139"/>
      <c r="CO4" s="141"/>
      <c r="CU4" s="138"/>
      <c r="CV4" s="139"/>
      <c r="CX4" s="456"/>
      <c r="CY4" s="456"/>
      <c r="CZ4" s="139"/>
      <c r="DB4" s="139"/>
      <c r="DC4" s="141"/>
      <c r="DI4" s="138"/>
      <c r="DJ4" s="139"/>
      <c r="DL4" s="456"/>
      <c r="DM4" s="456"/>
      <c r="DN4" s="139"/>
      <c r="DP4" s="139"/>
      <c r="DQ4" s="141"/>
      <c r="DW4" s="138"/>
      <c r="DX4" s="139"/>
      <c r="DZ4" s="456"/>
      <c r="EA4" s="456"/>
      <c r="EB4" s="139"/>
      <c r="ED4" s="139"/>
      <c r="EE4" s="141"/>
      <c r="EK4" s="138"/>
      <c r="EL4" s="139"/>
      <c r="EN4" s="456"/>
      <c r="EO4" s="456"/>
      <c r="EP4" s="139"/>
      <c r="ER4" s="139"/>
      <c r="ES4" s="141"/>
      <c r="EY4" s="138"/>
      <c r="EZ4" s="139"/>
      <c r="FB4" s="456"/>
      <c r="FC4" s="456"/>
      <c r="FD4" s="139"/>
      <c r="FF4" s="139"/>
      <c r="FG4" s="141"/>
      <c r="FM4" s="138"/>
      <c r="FN4" s="139"/>
      <c r="FP4" s="456"/>
      <c r="FQ4" s="456"/>
      <c r="FR4" s="139"/>
      <c r="FT4" s="139"/>
      <c r="FU4" s="141"/>
      <c r="GA4" s="138"/>
      <c r="GB4" s="139"/>
      <c r="GD4" s="456"/>
      <c r="GE4" s="456"/>
      <c r="GF4" s="139"/>
      <c r="GH4" s="139"/>
      <c r="GI4" s="141"/>
      <c r="GO4" s="138"/>
      <c r="GP4" s="139"/>
      <c r="GR4" s="456"/>
      <c r="GS4" s="456"/>
      <c r="GT4" s="139"/>
      <c r="GV4" s="139"/>
      <c r="GW4" s="141"/>
      <c r="HC4" s="138"/>
      <c r="HD4" s="139"/>
      <c r="HF4" s="456"/>
      <c r="HG4" s="456"/>
      <c r="HH4" s="139"/>
      <c r="HJ4" s="139"/>
      <c r="HK4" s="141"/>
      <c r="HQ4" s="138"/>
      <c r="HR4" s="139"/>
      <c r="HT4" s="456"/>
      <c r="HU4" s="456"/>
      <c r="HV4" s="139"/>
      <c r="HX4" s="139"/>
      <c r="HY4" s="141"/>
      <c r="IE4" s="138"/>
      <c r="IF4" s="139"/>
      <c r="IH4" s="456"/>
      <c r="II4" s="456"/>
      <c r="IJ4" s="139"/>
      <c r="IL4" s="139"/>
      <c r="IM4" s="141"/>
      <c r="IS4" s="138"/>
      <c r="IT4" s="139"/>
      <c r="IV4" s="140"/>
    </row>
    <row r="5" spans="1:256" ht="15" customHeight="1" thickBot="1">
      <c r="A5" s="183"/>
      <c r="B5" s="189"/>
      <c r="C5" s="189"/>
      <c r="D5" s="190"/>
      <c r="E5" s="190"/>
      <c r="F5" s="177"/>
      <c r="G5" s="177"/>
      <c r="H5" s="177"/>
      <c r="I5" s="177"/>
      <c r="J5" s="177"/>
      <c r="K5" s="177"/>
      <c r="L5" s="177"/>
      <c r="M5" s="177"/>
      <c r="N5" s="296"/>
      <c r="O5" s="298"/>
      <c r="P5" s="298"/>
      <c r="Q5" s="300"/>
      <c r="R5" s="300"/>
      <c r="S5" s="298"/>
      <c r="T5" s="298"/>
      <c r="U5" s="298"/>
      <c r="V5" s="298"/>
      <c r="W5" s="298"/>
      <c r="X5" s="298"/>
      <c r="Y5" s="298"/>
      <c r="Z5" s="298"/>
      <c r="AA5" s="298"/>
      <c r="AC5" s="138"/>
      <c r="AF5" s="140"/>
      <c r="AG5" s="140"/>
      <c r="AQ5" s="138"/>
      <c r="AT5" s="140"/>
      <c r="AU5" s="140"/>
      <c r="BE5" s="138"/>
      <c r="BH5" s="140"/>
      <c r="BI5" s="140"/>
      <c r="BS5" s="138"/>
      <c r="BV5" s="140"/>
      <c r="BW5" s="140"/>
      <c r="CG5" s="138"/>
      <c r="CJ5" s="140"/>
      <c r="CK5" s="140"/>
      <c r="CU5" s="138"/>
      <c r="CX5" s="140"/>
      <c r="CY5" s="140"/>
      <c r="DI5" s="138"/>
      <c r="DL5" s="140"/>
      <c r="DM5" s="140"/>
      <c r="DW5" s="138"/>
      <c r="DZ5" s="140"/>
      <c r="EA5" s="140"/>
      <c r="EK5" s="138"/>
      <c r="EN5" s="140"/>
      <c r="EO5" s="140"/>
      <c r="EY5" s="138"/>
      <c r="FB5" s="140"/>
      <c r="FC5" s="140"/>
      <c r="FM5" s="138"/>
      <c r="FP5" s="140"/>
      <c r="FQ5" s="140"/>
      <c r="GA5" s="138"/>
      <c r="GD5" s="140"/>
      <c r="GE5" s="140"/>
      <c r="GO5" s="138"/>
      <c r="GR5" s="140"/>
      <c r="GS5" s="140"/>
      <c r="HC5" s="138"/>
      <c r="HF5" s="140"/>
      <c r="HG5" s="140"/>
      <c r="HQ5" s="138"/>
      <c r="HT5" s="140"/>
      <c r="HU5" s="140"/>
      <c r="IE5" s="138"/>
      <c r="IH5" s="140"/>
      <c r="II5" s="140"/>
      <c r="IS5" s="138"/>
      <c r="IV5" s="140"/>
    </row>
    <row r="6" spans="1:256" ht="15" customHeight="1">
      <c r="A6" s="186" t="s">
        <v>130</v>
      </c>
      <c r="B6" s="477"/>
      <c r="C6" s="502"/>
      <c r="D6" s="502"/>
      <c r="E6" s="478"/>
      <c r="F6" s="187"/>
      <c r="G6" s="175"/>
      <c r="H6" s="175"/>
      <c r="I6" s="175"/>
      <c r="J6" s="175"/>
      <c r="K6" s="175"/>
      <c r="L6" s="175"/>
      <c r="M6" s="175"/>
      <c r="N6" s="297"/>
      <c r="O6" s="302"/>
      <c r="P6" s="302"/>
      <c r="Q6" s="302"/>
      <c r="R6" s="302"/>
      <c r="S6" s="257"/>
      <c r="T6" s="257"/>
      <c r="U6" s="298"/>
      <c r="V6" s="298"/>
      <c r="W6" s="298"/>
      <c r="X6" s="298"/>
      <c r="Y6" s="298"/>
      <c r="Z6" s="298"/>
      <c r="AA6" s="298"/>
      <c r="AC6" s="142"/>
      <c r="AD6" s="143"/>
      <c r="AE6" s="143"/>
      <c r="AF6" s="143"/>
      <c r="AG6" s="143"/>
      <c r="AH6" s="144"/>
      <c r="AQ6" s="142"/>
      <c r="AR6" s="143"/>
      <c r="AS6" s="143"/>
      <c r="AT6" s="143"/>
      <c r="AU6" s="143"/>
      <c r="AV6" s="144"/>
      <c r="BE6" s="142"/>
      <c r="BF6" s="143"/>
      <c r="BG6" s="143"/>
      <c r="BH6" s="143"/>
      <c r="BI6" s="143"/>
      <c r="BJ6" s="144"/>
      <c r="BS6" s="142"/>
      <c r="BT6" s="143"/>
      <c r="BU6" s="143"/>
      <c r="BV6" s="143"/>
      <c r="BW6" s="143"/>
      <c r="BX6" s="144"/>
      <c r="CG6" s="142"/>
      <c r="CH6" s="143"/>
      <c r="CI6" s="143"/>
      <c r="CJ6" s="143"/>
      <c r="CK6" s="143"/>
      <c r="CL6" s="144"/>
      <c r="CU6" s="142"/>
      <c r="CV6" s="143"/>
      <c r="CW6" s="143"/>
      <c r="CX6" s="143"/>
      <c r="CY6" s="143"/>
      <c r="CZ6" s="144"/>
      <c r="DI6" s="142"/>
      <c r="DJ6" s="143"/>
      <c r="DK6" s="143"/>
      <c r="DL6" s="143"/>
      <c r="DM6" s="143"/>
      <c r="DN6" s="144"/>
      <c r="DW6" s="142"/>
      <c r="DX6" s="143"/>
      <c r="DY6" s="143"/>
      <c r="DZ6" s="143"/>
      <c r="EA6" s="143"/>
      <c r="EB6" s="144"/>
      <c r="EK6" s="142"/>
      <c r="EL6" s="143"/>
      <c r="EM6" s="143"/>
      <c r="EN6" s="143"/>
      <c r="EO6" s="143"/>
      <c r="EP6" s="144"/>
      <c r="EY6" s="142"/>
      <c r="EZ6" s="143"/>
      <c r="FA6" s="143"/>
      <c r="FB6" s="143"/>
      <c r="FC6" s="143"/>
      <c r="FD6" s="144"/>
      <c r="FM6" s="142"/>
      <c r="FN6" s="143"/>
      <c r="FO6" s="143"/>
      <c r="FP6" s="143"/>
      <c r="FQ6" s="143"/>
      <c r="FR6" s="144"/>
      <c r="GA6" s="142"/>
      <c r="GB6" s="143"/>
      <c r="GC6" s="143"/>
      <c r="GD6" s="143"/>
      <c r="GE6" s="143"/>
      <c r="GF6" s="144"/>
      <c r="GO6" s="142"/>
      <c r="GP6" s="143"/>
      <c r="GQ6" s="143"/>
      <c r="GR6" s="143"/>
      <c r="GS6" s="143"/>
      <c r="GT6" s="144"/>
      <c r="HC6" s="142"/>
      <c r="HD6" s="143"/>
      <c r="HE6" s="143"/>
      <c r="HF6" s="143"/>
      <c r="HG6" s="143"/>
      <c r="HH6" s="144"/>
      <c r="HQ6" s="142"/>
      <c r="HR6" s="143"/>
      <c r="HS6" s="143"/>
      <c r="HT6" s="143"/>
      <c r="HU6" s="143"/>
      <c r="HV6" s="144"/>
      <c r="IE6" s="142"/>
      <c r="IF6" s="143"/>
      <c r="IG6" s="143"/>
      <c r="IH6" s="143"/>
      <c r="II6" s="143"/>
      <c r="IJ6" s="144"/>
      <c r="IS6" s="142"/>
      <c r="IT6" s="143"/>
      <c r="IU6" s="143"/>
      <c r="IV6" s="143"/>
    </row>
    <row r="7" spans="1:256" ht="15" customHeight="1">
      <c r="A7" s="186" t="s">
        <v>131</v>
      </c>
      <c r="B7" s="477"/>
      <c r="C7" s="502"/>
      <c r="D7" s="502"/>
      <c r="E7" s="478"/>
      <c r="F7" s="186" t="s">
        <v>132</v>
      </c>
      <c r="G7" s="477"/>
      <c r="H7" s="478"/>
      <c r="I7" s="185" t="s">
        <v>133</v>
      </c>
      <c r="J7" s="477"/>
      <c r="K7" s="478"/>
      <c r="L7" s="185" t="s">
        <v>134</v>
      </c>
      <c r="M7" s="184"/>
      <c r="N7" s="297"/>
      <c r="O7" s="302"/>
      <c r="P7" s="302"/>
      <c r="Q7" s="302"/>
      <c r="R7" s="302"/>
      <c r="S7" s="188"/>
      <c r="T7" s="188"/>
      <c r="U7" s="302"/>
      <c r="V7" s="299"/>
      <c r="W7" s="188"/>
      <c r="X7" s="302"/>
      <c r="Y7" s="303"/>
      <c r="Z7" s="188"/>
      <c r="AA7" s="304"/>
      <c r="AC7" s="142"/>
      <c r="AD7" s="143"/>
      <c r="AE7" s="143"/>
      <c r="AF7" s="143"/>
      <c r="AG7" s="143"/>
      <c r="AH7" s="145"/>
      <c r="AI7" s="143"/>
      <c r="AJ7" s="139"/>
      <c r="AK7" s="145"/>
      <c r="AL7" s="143"/>
      <c r="AM7" s="146"/>
      <c r="AN7" s="145"/>
      <c r="AO7" s="147"/>
      <c r="AQ7" s="142"/>
      <c r="AR7" s="143"/>
      <c r="AS7" s="143"/>
      <c r="AT7" s="143"/>
      <c r="AU7" s="143"/>
      <c r="AV7" s="145"/>
      <c r="AW7" s="143"/>
      <c r="AX7" s="139"/>
      <c r="AY7" s="145"/>
      <c r="AZ7" s="143"/>
      <c r="BA7" s="146"/>
      <c r="BB7" s="145"/>
      <c r="BC7" s="147"/>
      <c r="BE7" s="142"/>
      <c r="BF7" s="143"/>
      <c r="BG7" s="143"/>
      <c r="BH7" s="143"/>
      <c r="BI7" s="143"/>
      <c r="BJ7" s="145"/>
      <c r="BK7" s="143"/>
      <c r="BL7" s="139"/>
      <c r="BM7" s="145"/>
      <c r="BN7" s="143"/>
      <c r="BO7" s="146"/>
      <c r="BP7" s="145"/>
      <c r="BQ7" s="147"/>
      <c r="BS7" s="142"/>
      <c r="BT7" s="143"/>
      <c r="BU7" s="143"/>
      <c r="BV7" s="143"/>
      <c r="BW7" s="143"/>
      <c r="BX7" s="145"/>
      <c r="BY7" s="143"/>
      <c r="BZ7" s="139"/>
      <c r="CA7" s="145"/>
      <c r="CB7" s="143"/>
      <c r="CC7" s="146"/>
      <c r="CD7" s="145"/>
      <c r="CE7" s="147"/>
      <c r="CG7" s="142"/>
      <c r="CH7" s="143"/>
      <c r="CI7" s="143"/>
      <c r="CJ7" s="143"/>
      <c r="CK7" s="143"/>
      <c r="CL7" s="145"/>
      <c r="CM7" s="143"/>
      <c r="CN7" s="139"/>
      <c r="CO7" s="145"/>
      <c r="CP7" s="143"/>
      <c r="CQ7" s="146"/>
      <c r="CR7" s="145"/>
      <c r="CS7" s="147"/>
      <c r="CU7" s="142"/>
      <c r="CV7" s="143"/>
      <c r="CW7" s="143"/>
      <c r="CX7" s="143"/>
      <c r="CY7" s="143"/>
      <c r="CZ7" s="145"/>
      <c r="DA7" s="143"/>
      <c r="DB7" s="139"/>
      <c r="DC7" s="145"/>
      <c r="DD7" s="143"/>
      <c r="DE7" s="146"/>
      <c r="DF7" s="145"/>
      <c r="DG7" s="147"/>
      <c r="DI7" s="142"/>
      <c r="DJ7" s="143"/>
      <c r="DK7" s="143"/>
      <c r="DL7" s="143"/>
      <c r="DM7" s="143"/>
      <c r="DN7" s="145"/>
      <c r="DO7" s="143"/>
      <c r="DP7" s="139"/>
      <c r="DQ7" s="145"/>
      <c r="DR7" s="143"/>
      <c r="DS7" s="146"/>
      <c r="DT7" s="145"/>
      <c r="DU7" s="147"/>
      <c r="DW7" s="142"/>
      <c r="DX7" s="143"/>
      <c r="DY7" s="143"/>
      <c r="DZ7" s="143"/>
      <c r="EA7" s="143"/>
      <c r="EB7" s="145"/>
      <c r="EC7" s="143"/>
      <c r="ED7" s="139"/>
      <c r="EE7" s="145"/>
      <c r="EF7" s="143"/>
      <c r="EG7" s="146"/>
      <c r="EH7" s="145"/>
      <c r="EI7" s="147"/>
      <c r="EK7" s="142"/>
      <c r="EL7" s="143"/>
      <c r="EM7" s="143"/>
      <c r="EN7" s="143"/>
      <c r="EO7" s="143"/>
      <c r="EP7" s="145"/>
      <c r="EQ7" s="143"/>
      <c r="ER7" s="139"/>
      <c r="ES7" s="145"/>
      <c r="ET7" s="143"/>
      <c r="EU7" s="146"/>
      <c r="EV7" s="145"/>
      <c r="EW7" s="147"/>
      <c r="EY7" s="142"/>
      <c r="EZ7" s="143"/>
      <c r="FA7" s="143"/>
      <c r="FB7" s="143"/>
      <c r="FC7" s="143"/>
      <c r="FD7" s="145"/>
      <c r="FE7" s="143"/>
      <c r="FF7" s="139"/>
      <c r="FG7" s="145"/>
      <c r="FH7" s="143"/>
      <c r="FI7" s="146"/>
      <c r="FJ7" s="145"/>
      <c r="FK7" s="147"/>
      <c r="FM7" s="142"/>
      <c r="FN7" s="143"/>
      <c r="FO7" s="143"/>
      <c r="FP7" s="143"/>
      <c r="FQ7" s="143"/>
      <c r="FR7" s="145"/>
      <c r="FS7" s="143"/>
      <c r="FT7" s="139"/>
      <c r="FU7" s="145"/>
      <c r="FV7" s="143"/>
      <c r="FW7" s="146"/>
      <c r="FX7" s="145"/>
      <c r="FY7" s="147"/>
      <c r="GA7" s="142"/>
      <c r="GB7" s="143"/>
      <c r="GC7" s="143"/>
      <c r="GD7" s="143"/>
      <c r="GE7" s="143"/>
      <c r="GF7" s="145"/>
      <c r="GG7" s="143"/>
      <c r="GH7" s="139"/>
      <c r="GI7" s="145"/>
      <c r="GJ7" s="143"/>
      <c r="GK7" s="146"/>
      <c r="GL7" s="145"/>
      <c r="GM7" s="147"/>
      <c r="GO7" s="142"/>
      <c r="GP7" s="143"/>
      <c r="GQ7" s="143"/>
      <c r="GR7" s="143"/>
      <c r="GS7" s="143"/>
      <c r="GT7" s="145"/>
      <c r="GU7" s="143"/>
      <c r="GV7" s="139"/>
      <c r="GW7" s="145"/>
      <c r="GX7" s="143"/>
      <c r="GY7" s="146"/>
      <c r="GZ7" s="145"/>
      <c r="HA7" s="147"/>
      <c r="HC7" s="142"/>
      <c r="HD7" s="143"/>
      <c r="HE7" s="143"/>
      <c r="HF7" s="143"/>
      <c r="HG7" s="143"/>
      <c r="HH7" s="145"/>
      <c r="HI7" s="143"/>
      <c r="HJ7" s="139"/>
      <c r="HK7" s="145"/>
      <c r="HL7" s="143"/>
      <c r="HM7" s="146"/>
      <c r="HN7" s="145"/>
      <c r="HO7" s="147"/>
      <c r="HQ7" s="142"/>
      <c r="HR7" s="143"/>
      <c r="HS7" s="143"/>
      <c r="HT7" s="143"/>
      <c r="HU7" s="143"/>
      <c r="HV7" s="145"/>
      <c r="HW7" s="143"/>
      <c r="HX7" s="139"/>
      <c r="HY7" s="145"/>
      <c r="HZ7" s="143"/>
      <c r="IA7" s="146"/>
      <c r="IB7" s="145"/>
      <c r="IC7" s="147"/>
      <c r="IE7" s="142"/>
      <c r="IF7" s="143"/>
      <c r="IG7" s="143"/>
      <c r="IH7" s="143"/>
      <c r="II7" s="143"/>
      <c r="IJ7" s="145"/>
      <c r="IK7" s="143"/>
      <c r="IL7" s="139"/>
      <c r="IM7" s="145"/>
      <c r="IN7" s="143"/>
      <c r="IO7" s="146"/>
      <c r="IP7" s="145"/>
      <c r="IQ7" s="147"/>
      <c r="IS7" s="142"/>
      <c r="IT7" s="143"/>
      <c r="IU7" s="143"/>
      <c r="IV7" s="143"/>
    </row>
    <row r="8" spans="1:256" ht="15" customHeight="1" thickBot="1">
      <c r="A8" s="183"/>
      <c r="B8" s="177"/>
      <c r="C8" s="177"/>
      <c r="D8" s="181"/>
      <c r="E8" s="181"/>
      <c r="F8" s="177"/>
      <c r="G8" s="177"/>
      <c r="H8" s="177"/>
      <c r="I8" s="177"/>
      <c r="J8" s="177"/>
      <c r="K8" s="177"/>
      <c r="L8" s="177"/>
      <c r="M8" s="177"/>
      <c r="N8" s="296"/>
      <c r="O8" s="298"/>
      <c r="P8" s="298"/>
      <c r="Q8" s="300"/>
      <c r="R8" s="300"/>
      <c r="S8" s="298"/>
      <c r="T8" s="298"/>
      <c r="U8" s="298"/>
      <c r="V8" s="298"/>
      <c r="W8" s="298"/>
      <c r="X8" s="298"/>
      <c r="Y8" s="298"/>
      <c r="Z8" s="298"/>
      <c r="AA8" s="298"/>
      <c r="AC8" s="138"/>
      <c r="AF8" s="140"/>
      <c r="AG8" s="140"/>
      <c r="AQ8" s="138"/>
      <c r="AT8" s="140"/>
      <c r="AU8" s="140"/>
      <c r="BE8" s="138"/>
      <c r="BH8" s="140"/>
      <c r="BI8" s="140"/>
      <c r="BS8" s="138"/>
      <c r="BV8" s="140"/>
      <c r="BW8" s="140"/>
      <c r="CG8" s="138"/>
      <c r="CJ8" s="140"/>
      <c r="CK8" s="140"/>
      <c r="CU8" s="138"/>
      <c r="CX8" s="140"/>
      <c r="CY8" s="140"/>
      <c r="DI8" s="138"/>
      <c r="DL8" s="140"/>
      <c r="DM8" s="140"/>
      <c r="DW8" s="138"/>
      <c r="DZ8" s="140"/>
      <c r="EA8" s="140"/>
      <c r="EK8" s="138"/>
      <c r="EN8" s="140"/>
      <c r="EO8" s="140"/>
      <c r="EY8" s="138"/>
      <c r="FB8" s="140"/>
      <c r="FC8" s="140"/>
      <c r="FM8" s="138"/>
      <c r="FP8" s="140"/>
      <c r="FQ8" s="140"/>
      <c r="GA8" s="138"/>
      <c r="GD8" s="140"/>
      <c r="GE8" s="140"/>
      <c r="GO8" s="138"/>
      <c r="GR8" s="140"/>
      <c r="GS8" s="140"/>
      <c r="HC8" s="138"/>
      <c r="HF8" s="140"/>
      <c r="HG8" s="140"/>
      <c r="HQ8" s="138"/>
      <c r="HT8" s="140"/>
      <c r="HU8" s="140"/>
      <c r="IE8" s="138"/>
      <c r="IH8" s="140"/>
      <c r="II8" s="140"/>
      <c r="IS8" s="138"/>
      <c r="IV8" s="140"/>
    </row>
    <row r="9" spans="1:256" ht="15" customHeight="1">
      <c r="A9" s="451" t="s">
        <v>193</v>
      </c>
      <c r="B9" s="452"/>
      <c r="C9" s="452"/>
      <c r="D9" s="180"/>
      <c r="E9" s="180"/>
      <c r="F9" s="175"/>
      <c r="G9" s="175"/>
      <c r="H9" s="175"/>
      <c r="I9" s="175"/>
      <c r="J9" s="175"/>
      <c r="K9" s="175"/>
      <c r="L9" s="175"/>
      <c r="M9" s="175"/>
      <c r="N9" s="453"/>
      <c r="O9" s="499"/>
      <c r="P9" s="499"/>
      <c r="Q9" s="300"/>
      <c r="R9" s="300"/>
      <c r="S9" s="298"/>
      <c r="T9" s="298"/>
      <c r="U9" s="298"/>
      <c r="V9" s="298"/>
      <c r="W9" s="298"/>
      <c r="X9" s="298"/>
      <c r="Y9" s="298"/>
      <c r="Z9" s="298"/>
      <c r="AA9" s="298"/>
      <c r="AC9" s="464"/>
      <c r="AD9" s="465"/>
      <c r="AE9" s="465"/>
      <c r="AF9" s="140"/>
      <c r="AG9" s="140"/>
      <c r="AQ9" s="464"/>
      <c r="AR9" s="465"/>
      <c r="AS9" s="465"/>
      <c r="AT9" s="140"/>
      <c r="AU9" s="140"/>
      <c r="BE9" s="464"/>
      <c r="BF9" s="465"/>
      <c r="BG9" s="465"/>
      <c r="BH9" s="140"/>
      <c r="BI9" s="140"/>
      <c r="BS9" s="464"/>
      <c r="BT9" s="465"/>
      <c r="BU9" s="465"/>
      <c r="BV9" s="140"/>
      <c r="BW9" s="140"/>
      <c r="CG9" s="464"/>
      <c r="CH9" s="465"/>
      <c r="CI9" s="465"/>
      <c r="CJ9" s="140"/>
      <c r="CK9" s="140"/>
      <c r="CU9" s="464"/>
      <c r="CV9" s="465"/>
      <c r="CW9" s="465"/>
      <c r="CX9" s="140"/>
      <c r="CY9" s="140"/>
      <c r="DI9" s="464"/>
      <c r="DJ9" s="465"/>
      <c r="DK9" s="465"/>
      <c r="DL9" s="140"/>
      <c r="DM9" s="140"/>
      <c r="DW9" s="464"/>
      <c r="DX9" s="465"/>
      <c r="DY9" s="465"/>
      <c r="DZ9" s="140"/>
      <c r="EA9" s="140"/>
      <c r="EK9" s="464"/>
      <c r="EL9" s="465"/>
      <c r="EM9" s="465"/>
      <c r="EN9" s="140"/>
      <c r="EO9" s="140"/>
      <c r="EY9" s="464"/>
      <c r="EZ9" s="465"/>
      <c r="FA9" s="465"/>
      <c r="FB9" s="140"/>
      <c r="FC9" s="140"/>
      <c r="FM9" s="464"/>
      <c r="FN9" s="465"/>
      <c r="FO9" s="465"/>
      <c r="FP9" s="140"/>
      <c r="FQ9" s="140"/>
      <c r="GA9" s="464"/>
      <c r="GB9" s="465"/>
      <c r="GC9" s="465"/>
      <c r="GD9" s="140"/>
      <c r="GE9" s="140"/>
      <c r="GO9" s="464"/>
      <c r="GP9" s="465"/>
      <c r="GQ9" s="465"/>
      <c r="GR9" s="140"/>
      <c r="GS9" s="140"/>
      <c r="HC9" s="464"/>
      <c r="HD9" s="465"/>
      <c r="HE9" s="465"/>
      <c r="HF9" s="140"/>
      <c r="HG9" s="140"/>
      <c r="HQ9" s="464"/>
      <c r="HR9" s="465"/>
      <c r="HS9" s="465"/>
      <c r="HT9" s="140"/>
      <c r="HU9" s="140"/>
      <c r="IE9" s="464"/>
      <c r="IF9" s="465"/>
      <c r="IG9" s="465"/>
      <c r="IH9" s="140"/>
      <c r="II9" s="140"/>
      <c r="IS9" s="464"/>
      <c r="IT9" s="465"/>
      <c r="IU9" s="465"/>
      <c r="IV9" s="140"/>
    </row>
    <row r="10" spans="1:256" ht="15" customHeight="1" thickBot="1">
      <c r="A10" s="196" t="s">
        <v>2</v>
      </c>
      <c r="B10" s="195" t="s">
        <v>189</v>
      </c>
      <c r="C10" s="175"/>
      <c r="D10" s="466" t="s">
        <v>135</v>
      </c>
      <c r="E10" s="467"/>
      <c r="F10" s="477"/>
      <c r="G10" s="478"/>
      <c r="H10" s="151" t="s">
        <v>136</v>
      </c>
      <c r="I10" s="191"/>
      <c r="J10" s="200"/>
      <c r="K10" s="201"/>
      <c r="L10" s="199"/>
      <c r="M10" s="175"/>
      <c r="N10" s="296"/>
      <c r="O10" s="302"/>
      <c r="P10" s="298"/>
      <c r="Q10" s="468"/>
      <c r="R10" s="455"/>
      <c r="S10" s="302"/>
      <c r="T10" s="302"/>
      <c r="U10" s="299"/>
      <c r="V10" s="263"/>
      <c r="W10" s="302"/>
      <c r="X10" s="298"/>
      <c r="Y10" s="263"/>
      <c r="Z10" s="302"/>
      <c r="AA10" s="298"/>
      <c r="AC10" s="138"/>
      <c r="AD10" s="143"/>
      <c r="AF10" s="469"/>
      <c r="AG10" s="470"/>
      <c r="AH10" s="143"/>
      <c r="AI10" s="139"/>
      <c r="AJ10" s="148"/>
      <c r="AK10" s="143"/>
      <c r="AM10" s="148"/>
      <c r="AN10" s="143"/>
      <c r="AQ10" s="138"/>
      <c r="AR10" s="143"/>
      <c r="AT10" s="469"/>
      <c r="AU10" s="470"/>
      <c r="AV10" s="143"/>
      <c r="AW10" s="139"/>
      <c r="AX10" s="148"/>
      <c r="AY10" s="143"/>
      <c r="BA10" s="148"/>
      <c r="BB10" s="143"/>
      <c r="BE10" s="138"/>
      <c r="BF10" s="143"/>
      <c r="BH10" s="469"/>
      <c r="BI10" s="470"/>
      <c r="BJ10" s="143"/>
      <c r="BK10" s="139"/>
      <c r="BL10" s="148"/>
      <c r="BM10" s="143"/>
      <c r="BO10" s="148"/>
      <c r="BP10" s="143"/>
      <c r="BS10" s="138"/>
      <c r="BT10" s="143"/>
      <c r="BV10" s="469"/>
      <c r="BW10" s="470"/>
      <c r="BX10" s="143"/>
      <c r="BY10" s="139"/>
      <c r="BZ10" s="148"/>
      <c r="CA10" s="143"/>
      <c r="CC10" s="148"/>
      <c r="CD10" s="143"/>
      <c r="CG10" s="138"/>
      <c r="CH10" s="143"/>
      <c r="CJ10" s="469"/>
      <c r="CK10" s="470"/>
      <c r="CL10" s="143"/>
      <c r="CM10" s="139"/>
      <c r="CN10" s="148"/>
      <c r="CO10" s="143"/>
      <c r="CQ10" s="148"/>
      <c r="CR10" s="143"/>
      <c r="CU10" s="138"/>
      <c r="CV10" s="143"/>
      <c r="CX10" s="469"/>
      <c r="CY10" s="470"/>
      <c r="CZ10" s="143"/>
      <c r="DA10" s="139"/>
      <c r="DB10" s="148"/>
      <c r="DC10" s="143"/>
      <c r="DE10" s="148"/>
      <c r="DF10" s="143"/>
      <c r="DI10" s="138"/>
      <c r="DJ10" s="143"/>
      <c r="DL10" s="469"/>
      <c r="DM10" s="470"/>
      <c r="DN10" s="143"/>
      <c r="DO10" s="139"/>
      <c r="DP10" s="148"/>
      <c r="DQ10" s="143"/>
      <c r="DS10" s="148"/>
      <c r="DT10" s="143"/>
      <c r="DW10" s="138"/>
      <c r="DX10" s="143"/>
      <c r="DZ10" s="469"/>
      <c r="EA10" s="470"/>
      <c r="EB10" s="143"/>
      <c r="EC10" s="139"/>
      <c r="ED10" s="148"/>
      <c r="EE10" s="143"/>
      <c r="EG10" s="148"/>
      <c r="EH10" s="143"/>
      <c r="EK10" s="138"/>
      <c r="EL10" s="143"/>
      <c r="EN10" s="469"/>
      <c r="EO10" s="470"/>
      <c r="EP10" s="143"/>
      <c r="EQ10" s="139"/>
      <c r="ER10" s="148"/>
      <c r="ES10" s="143"/>
      <c r="EU10" s="148"/>
      <c r="EV10" s="143"/>
      <c r="EY10" s="138"/>
      <c r="EZ10" s="143"/>
      <c r="FB10" s="469"/>
      <c r="FC10" s="470"/>
      <c r="FD10" s="143"/>
      <c r="FE10" s="139"/>
      <c r="FF10" s="148"/>
      <c r="FG10" s="143"/>
      <c r="FI10" s="148"/>
      <c r="FJ10" s="143"/>
      <c r="FM10" s="138"/>
      <c r="FN10" s="143"/>
      <c r="FP10" s="469"/>
      <c r="FQ10" s="470"/>
      <c r="FR10" s="143"/>
      <c r="FS10" s="139"/>
      <c r="FT10" s="148"/>
      <c r="FU10" s="143"/>
      <c r="FW10" s="148"/>
      <c r="FX10" s="143"/>
      <c r="GA10" s="138"/>
      <c r="GB10" s="143"/>
      <c r="GD10" s="469"/>
      <c r="GE10" s="470"/>
      <c r="GF10" s="143"/>
      <c r="GG10" s="139"/>
      <c r="GH10" s="148"/>
      <c r="GI10" s="143"/>
      <c r="GK10" s="148"/>
      <c r="GL10" s="143"/>
      <c r="GO10" s="138"/>
      <c r="GP10" s="143"/>
      <c r="GR10" s="469"/>
      <c r="GS10" s="470"/>
      <c r="GT10" s="143"/>
      <c r="GU10" s="139"/>
      <c r="GV10" s="148"/>
      <c r="GW10" s="143"/>
      <c r="GY10" s="148"/>
      <c r="GZ10" s="143"/>
      <c r="HC10" s="138"/>
      <c r="HD10" s="143"/>
      <c r="HF10" s="469"/>
      <c r="HG10" s="470"/>
      <c r="HH10" s="143"/>
      <c r="HI10" s="139"/>
      <c r="HJ10" s="148"/>
      <c r="HK10" s="143"/>
      <c r="HM10" s="148"/>
      <c r="HN10" s="143"/>
      <c r="HQ10" s="138"/>
      <c r="HR10" s="143"/>
      <c r="HT10" s="469"/>
      <c r="HU10" s="470"/>
      <c r="HV10" s="143"/>
      <c r="HW10" s="139"/>
      <c r="HX10" s="148"/>
      <c r="HY10" s="143"/>
      <c r="IA10" s="148"/>
      <c r="IB10" s="143"/>
      <c r="IE10" s="138"/>
      <c r="IF10" s="143"/>
      <c r="IH10" s="469"/>
      <c r="II10" s="470"/>
      <c r="IJ10" s="143"/>
      <c r="IK10" s="139"/>
      <c r="IL10" s="148"/>
      <c r="IM10" s="143"/>
      <c r="IO10" s="148"/>
      <c r="IP10" s="143"/>
      <c r="IS10" s="138"/>
      <c r="IT10" s="143"/>
      <c r="IV10" s="148"/>
    </row>
    <row r="11" spans="1:256" ht="15" customHeight="1" thickBot="1">
      <c r="A11" s="192" t="s">
        <v>137</v>
      </c>
      <c r="B11" s="341" t="s">
        <v>199</v>
      </c>
      <c r="C11" s="173"/>
      <c r="D11" s="197" t="s">
        <v>138</v>
      </c>
      <c r="E11" s="195">
        <v>0</v>
      </c>
      <c r="F11" s="173"/>
      <c r="G11" s="197" t="s">
        <v>139</v>
      </c>
      <c r="H11" s="195">
        <v>80</v>
      </c>
      <c r="I11" s="173"/>
      <c r="J11" s="192" t="s">
        <v>140</v>
      </c>
      <c r="K11" s="202">
        <v>0.1</v>
      </c>
      <c r="L11" s="199"/>
      <c r="M11" s="175"/>
      <c r="N11" s="296"/>
      <c r="O11" s="302"/>
      <c r="P11" s="298"/>
      <c r="Q11" s="263"/>
      <c r="R11" s="264"/>
      <c r="S11" s="302"/>
      <c r="T11" s="302"/>
      <c r="U11" s="299"/>
      <c r="V11" s="263"/>
      <c r="W11" s="302"/>
      <c r="X11" s="298"/>
      <c r="Y11" s="263"/>
      <c r="Z11" s="302"/>
      <c r="AA11" s="298"/>
      <c r="AC11" s="138"/>
      <c r="AD11" s="143"/>
      <c r="AF11" s="148"/>
      <c r="AG11" s="149"/>
      <c r="AH11" s="143"/>
      <c r="AI11" s="139"/>
      <c r="AJ11" s="148"/>
      <c r="AK11" s="143"/>
      <c r="AM11" s="148"/>
      <c r="AN11" s="143"/>
      <c r="AQ11" s="138"/>
      <c r="AR11" s="143"/>
      <c r="AT11" s="148"/>
      <c r="AU11" s="149"/>
      <c r="AV11" s="143"/>
      <c r="AW11" s="139"/>
      <c r="AX11" s="148"/>
      <c r="AY11" s="143"/>
      <c r="BA11" s="148"/>
      <c r="BB11" s="143"/>
      <c r="BE11" s="138"/>
      <c r="BF11" s="143"/>
      <c r="BH11" s="148"/>
      <c r="BI11" s="149"/>
      <c r="BJ11" s="143"/>
      <c r="BK11" s="139"/>
      <c r="BL11" s="148"/>
      <c r="BM11" s="143"/>
      <c r="BO11" s="148"/>
      <c r="BP11" s="143"/>
      <c r="BS11" s="138"/>
      <c r="BT11" s="143"/>
      <c r="BV11" s="148"/>
      <c r="BW11" s="149"/>
      <c r="BX11" s="143"/>
      <c r="BY11" s="139"/>
      <c r="BZ11" s="148"/>
      <c r="CA11" s="143"/>
      <c r="CC11" s="148"/>
      <c r="CD11" s="143"/>
      <c r="CG11" s="138"/>
      <c r="CH11" s="143"/>
      <c r="CJ11" s="148"/>
      <c r="CK11" s="149"/>
      <c r="CL11" s="143"/>
      <c r="CM11" s="139"/>
      <c r="CN11" s="148"/>
      <c r="CO11" s="143"/>
      <c r="CQ11" s="148"/>
      <c r="CR11" s="143"/>
      <c r="CU11" s="138"/>
      <c r="CV11" s="143"/>
      <c r="CX11" s="148"/>
      <c r="CY11" s="149"/>
      <c r="CZ11" s="143"/>
      <c r="DA11" s="139"/>
      <c r="DB11" s="148"/>
      <c r="DC11" s="143"/>
      <c r="DE11" s="148"/>
      <c r="DF11" s="143"/>
      <c r="DI11" s="138"/>
      <c r="DJ11" s="143"/>
      <c r="DL11" s="148"/>
      <c r="DM11" s="149"/>
      <c r="DN11" s="143"/>
      <c r="DO11" s="139"/>
      <c r="DP11" s="148"/>
      <c r="DQ11" s="143"/>
      <c r="DS11" s="148"/>
      <c r="DT11" s="143"/>
      <c r="DW11" s="138"/>
      <c r="DX11" s="143"/>
      <c r="DZ11" s="148"/>
      <c r="EA11" s="149"/>
      <c r="EB11" s="143"/>
      <c r="EC11" s="139"/>
      <c r="ED11" s="148"/>
      <c r="EE11" s="143"/>
      <c r="EG11" s="148"/>
      <c r="EH11" s="143"/>
      <c r="EK11" s="138"/>
      <c r="EL11" s="143"/>
      <c r="EN11" s="148"/>
      <c r="EO11" s="149"/>
      <c r="EP11" s="143"/>
      <c r="EQ11" s="139"/>
      <c r="ER11" s="148"/>
      <c r="ES11" s="143"/>
      <c r="EU11" s="148"/>
      <c r="EV11" s="143"/>
      <c r="EY11" s="138"/>
      <c r="EZ11" s="143"/>
      <c r="FB11" s="148"/>
      <c r="FC11" s="149"/>
      <c r="FD11" s="143"/>
      <c r="FE11" s="139"/>
      <c r="FF11" s="148"/>
      <c r="FG11" s="143"/>
      <c r="FI11" s="148"/>
      <c r="FJ11" s="143"/>
      <c r="FM11" s="138"/>
      <c r="FN11" s="143"/>
      <c r="FP11" s="148"/>
      <c r="FQ11" s="149"/>
      <c r="FR11" s="143"/>
      <c r="FS11" s="139"/>
      <c r="FT11" s="148"/>
      <c r="FU11" s="143"/>
      <c r="FW11" s="148"/>
      <c r="FX11" s="143"/>
      <c r="GA11" s="138"/>
      <c r="GB11" s="143"/>
      <c r="GD11" s="148"/>
      <c r="GE11" s="149"/>
      <c r="GF11" s="143"/>
      <c r="GG11" s="139"/>
      <c r="GH11" s="148"/>
      <c r="GI11" s="143"/>
      <c r="GK11" s="148"/>
      <c r="GL11" s="143"/>
      <c r="GO11" s="138"/>
      <c r="GP11" s="143"/>
      <c r="GR11" s="148"/>
      <c r="GS11" s="149"/>
      <c r="GT11" s="143"/>
      <c r="GU11" s="139"/>
      <c r="GV11" s="148"/>
      <c r="GW11" s="143"/>
      <c r="GY11" s="148"/>
      <c r="GZ11" s="143"/>
      <c r="HC11" s="138"/>
      <c r="HD11" s="143"/>
      <c r="HF11" s="148"/>
      <c r="HG11" s="149"/>
      <c r="HH11" s="143"/>
      <c r="HI11" s="139"/>
      <c r="HJ11" s="148"/>
      <c r="HK11" s="143"/>
      <c r="HM11" s="148"/>
      <c r="HN11" s="143"/>
      <c r="HQ11" s="138"/>
      <c r="HR11" s="143"/>
      <c r="HT11" s="148"/>
      <c r="HU11" s="149"/>
      <c r="HV11" s="143"/>
      <c r="HW11" s="139"/>
      <c r="HX11" s="148"/>
      <c r="HY11" s="143"/>
      <c r="IA11" s="148"/>
      <c r="IB11" s="143"/>
      <c r="IE11" s="138"/>
      <c r="IF11" s="143"/>
      <c r="IH11" s="148"/>
      <c r="II11" s="149"/>
      <c r="IJ11" s="143"/>
      <c r="IK11" s="139"/>
      <c r="IL11" s="148"/>
      <c r="IM11" s="143"/>
      <c r="IO11" s="148"/>
      <c r="IP11" s="143"/>
      <c r="IS11" s="138"/>
      <c r="IT11" s="143"/>
      <c r="IV11" s="148"/>
    </row>
    <row r="12" spans="1:256" ht="15" customHeight="1">
      <c r="A12" s="193" t="s">
        <v>141</v>
      </c>
      <c r="B12" s="246"/>
      <c r="C12" s="174"/>
      <c r="D12" s="174"/>
      <c r="E12" s="189"/>
      <c r="F12" s="189"/>
      <c r="G12" s="189"/>
      <c r="H12" s="189"/>
      <c r="I12" s="189"/>
      <c r="J12" s="189"/>
      <c r="K12" s="189"/>
      <c r="L12" s="189"/>
      <c r="M12" s="189"/>
      <c r="N12" s="296"/>
      <c r="O12" s="298"/>
      <c r="P12" s="298"/>
      <c r="Q12" s="300"/>
      <c r="R12" s="300"/>
      <c r="S12" s="298"/>
      <c r="T12" s="298"/>
      <c r="U12" s="298"/>
      <c r="V12" s="298"/>
      <c r="W12" s="298"/>
      <c r="X12" s="298"/>
      <c r="Y12" s="298"/>
      <c r="Z12" s="298"/>
      <c r="AA12" s="298"/>
      <c r="AC12" s="138"/>
      <c r="AF12" s="140"/>
      <c r="AG12" s="140"/>
      <c r="AQ12" s="138"/>
      <c r="AT12" s="140"/>
      <c r="AU12" s="140"/>
      <c r="BE12" s="138"/>
      <c r="BH12" s="140"/>
      <c r="BI12" s="140"/>
      <c r="BS12" s="138"/>
      <c r="BV12" s="140"/>
      <c r="BW12" s="140"/>
      <c r="CG12" s="138"/>
      <c r="CJ12" s="140"/>
      <c r="CK12" s="140"/>
      <c r="CU12" s="138"/>
      <c r="CX12" s="140"/>
      <c r="CY12" s="140"/>
      <c r="DI12" s="138"/>
      <c r="DL12" s="140"/>
      <c r="DM12" s="140"/>
      <c r="DW12" s="138"/>
      <c r="DZ12" s="140"/>
      <c r="EA12" s="140"/>
      <c r="EK12" s="138"/>
      <c r="EN12" s="140"/>
      <c r="EO12" s="140"/>
      <c r="EY12" s="138"/>
      <c r="FB12" s="140"/>
      <c r="FC12" s="140"/>
      <c r="FM12" s="138"/>
      <c r="FP12" s="140"/>
      <c r="FQ12" s="140"/>
      <c r="GA12" s="138"/>
      <c r="GD12" s="140"/>
      <c r="GE12" s="140"/>
      <c r="GO12" s="138"/>
      <c r="GR12" s="140"/>
      <c r="GS12" s="140"/>
      <c r="HC12" s="138"/>
      <c r="HF12" s="140"/>
      <c r="HG12" s="140"/>
      <c r="HQ12" s="138"/>
      <c r="HT12" s="140"/>
      <c r="HU12" s="140"/>
      <c r="IE12" s="138"/>
      <c r="IH12" s="140"/>
      <c r="II12" s="140"/>
      <c r="IS12" s="138"/>
      <c r="IV12" s="140"/>
    </row>
    <row r="13" spans="1:256" ht="15" customHeight="1">
      <c r="A13" s="193"/>
      <c r="B13" s="246"/>
      <c r="C13" s="174"/>
      <c r="D13" s="174"/>
      <c r="E13" s="189"/>
      <c r="F13" s="189"/>
      <c r="G13" s="189"/>
      <c r="H13" s="189"/>
      <c r="I13" s="189"/>
      <c r="J13" s="189"/>
      <c r="K13" s="189"/>
      <c r="L13" s="189"/>
      <c r="M13" s="189"/>
      <c r="N13" s="296"/>
      <c r="O13" s="298"/>
      <c r="P13" s="298"/>
      <c r="Q13" s="300"/>
      <c r="R13" s="300"/>
      <c r="S13" s="298"/>
      <c r="T13" s="298"/>
      <c r="U13" s="298"/>
      <c r="V13" s="298"/>
      <c r="W13" s="298"/>
      <c r="X13" s="298"/>
      <c r="Y13" s="298"/>
      <c r="Z13" s="298"/>
      <c r="AA13" s="298"/>
      <c r="AC13" s="138"/>
      <c r="AF13" s="140"/>
      <c r="AG13" s="140"/>
      <c r="AQ13" s="138"/>
      <c r="AT13" s="140"/>
      <c r="AU13" s="140"/>
      <c r="BE13" s="138"/>
      <c r="BH13" s="140"/>
      <c r="BI13" s="140"/>
      <c r="BS13" s="138"/>
      <c r="BV13" s="140"/>
      <c r="BW13" s="140"/>
      <c r="CG13" s="138"/>
      <c r="CJ13" s="140"/>
      <c r="CK13" s="140"/>
      <c r="CU13" s="138"/>
      <c r="CX13" s="140"/>
      <c r="CY13" s="140"/>
      <c r="DI13" s="138"/>
      <c r="DL13" s="140"/>
      <c r="DM13" s="140"/>
      <c r="DW13" s="138"/>
      <c r="DZ13" s="140"/>
      <c r="EA13" s="140"/>
      <c r="EK13" s="138"/>
      <c r="EN13" s="140"/>
      <c r="EO13" s="140"/>
      <c r="EY13" s="138"/>
      <c r="FB13" s="140"/>
      <c r="FC13" s="140"/>
      <c r="FM13" s="138"/>
      <c r="FP13" s="140"/>
      <c r="FQ13" s="140"/>
      <c r="GA13" s="138"/>
      <c r="GD13" s="140"/>
      <c r="GE13" s="140"/>
      <c r="GO13" s="138"/>
      <c r="GR13" s="140"/>
      <c r="GS13" s="140"/>
      <c r="HC13" s="138"/>
      <c r="HF13" s="140"/>
      <c r="HG13" s="140"/>
      <c r="HQ13" s="138"/>
      <c r="HT13" s="140"/>
      <c r="HU13" s="140"/>
      <c r="IE13" s="138"/>
      <c r="IH13" s="140"/>
      <c r="II13" s="140"/>
      <c r="IS13" s="138"/>
      <c r="IV13" s="140"/>
    </row>
    <row r="14" spans="1:256" ht="15" customHeight="1">
      <c r="A14" s="193"/>
      <c r="B14" s="246"/>
      <c r="C14" s="174"/>
      <c r="D14" s="174"/>
      <c r="E14" s="189"/>
      <c r="F14" s="189"/>
      <c r="G14" s="189"/>
      <c r="H14" s="189"/>
      <c r="I14" s="189"/>
      <c r="J14" s="189"/>
      <c r="K14" s="189"/>
      <c r="L14" s="189"/>
      <c r="M14" s="189"/>
      <c r="N14" s="296"/>
      <c r="O14" s="298"/>
      <c r="P14" s="298"/>
      <c r="Q14" s="300"/>
      <c r="R14" s="300"/>
      <c r="S14" s="298"/>
      <c r="T14" s="298"/>
      <c r="U14" s="298"/>
      <c r="V14" s="298"/>
      <c r="W14" s="298"/>
      <c r="X14" s="298"/>
      <c r="Y14" s="298"/>
      <c r="Z14" s="298"/>
      <c r="AA14" s="298"/>
      <c r="AC14" s="138"/>
      <c r="AF14" s="140"/>
      <c r="AG14" s="140"/>
      <c r="AQ14" s="138"/>
      <c r="AT14" s="140"/>
      <c r="AU14" s="140"/>
      <c r="BE14" s="138"/>
      <c r="BH14" s="140"/>
      <c r="BI14" s="140"/>
      <c r="BS14" s="138"/>
      <c r="BV14" s="140"/>
      <c r="BW14" s="140"/>
      <c r="CG14" s="138"/>
      <c r="CJ14" s="140"/>
      <c r="CK14" s="140"/>
      <c r="CU14" s="138"/>
      <c r="CX14" s="140"/>
      <c r="CY14" s="140"/>
      <c r="DI14" s="138"/>
      <c r="DL14" s="140"/>
      <c r="DM14" s="140"/>
      <c r="DW14" s="138"/>
      <c r="DZ14" s="140"/>
      <c r="EA14" s="140"/>
      <c r="EK14" s="138"/>
      <c r="EN14" s="140"/>
      <c r="EO14" s="140"/>
      <c r="EY14" s="138"/>
      <c r="FB14" s="140"/>
      <c r="FC14" s="140"/>
      <c r="FM14" s="138"/>
      <c r="FP14" s="140"/>
      <c r="FQ14" s="140"/>
      <c r="GA14" s="138"/>
      <c r="GD14" s="140"/>
      <c r="GE14" s="140"/>
      <c r="GO14" s="138"/>
      <c r="GR14" s="140"/>
      <c r="GS14" s="140"/>
      <c r="HC14" s="138"/>
      <c r="HF14" s="140"/>
      <c r="HG14" s="140"/>
      <c r="HQ14" s="138"/>
      <c r="HT14" s="140"/>
      <c r="HU14" s="140"/>
      <c r="IE14" s="138"/>
      <c r="IH14" s="140"/>
      <c r="II14" s="140"/>
      <c r="IS14" s="138"/>
      <c r="IV14" s="140"/>
    </row>
    <row r="15" spans="1:256" ht="15" customHeight="1">
      <c r="A15" s="347"/>
      <c r="B15" s="348"/>
      <c r="C15" s="212"/>
      <c r="D15" s="212"/>
      <c r="E15" s="241"/>
      <c r="F15" s="335" t="s">
        <v>196</v>
      </c>
      <c r="G15" s="241"/>
      <c r="H15" s="241"/>
      <c r="I15" s="241"/>
      <c r="J15" s="241"/>
      <c r="K15" s="241"/>
      <c r="L15" s="241"/>
      <c r="M15" s="241"/>
      <c r="N15" s="296"/>
      <c r="O15" s="298"/>
      <c r="P15" s="298"/>
      <c r="Q15" s="300"/>
      <c r="R15" s="300"/>
      <c r="S15" s="298"/>
      <c r="T15" s="298"/>
      <c r="U15" s="298"/>
      <c r="V15" s="298"/>
      <c r="W15" s="298"/>
      <c r="X15" s="298"/>
      <c r="Y15" s="298"/>
      <c r="Z15" s="298"/>
      <c r="AA15" s="298"/>
      <c r="AC15" s="138"/>
      <c r="AF15" s="140"/>
      <c r="AG15" s="140"/>
      <c r="AQ15" s="138"/>
      <c r="AT15" s="140"/>
      <c r="AU15" s="140"/>
      <c r="BE15" s="138"/>
      <c r="BH15" s="140"/>
      <c r="BI15" s="140"/>
      <c r="BS15" s="138"/>
      <c r="BV15" s="140"/>
      <c r="BW15" s="140"/>
      <c r="CG15" s="138"/>
      <c r="CJ15" s="140"/>
      <c r="CK15" s="140"/>
      <c r="CU15" s="138"/>
      <c r="CX15" s="140"/>
      <c r="CY15" s="140"/>
      <c r="DI15" s="138"/>
      <c r="DL15" s="140"/>
      <c r="DM15" s="140"/>
      <c r="DW15" s="138"/>
      <c r="DZ15" s="140"/>
      <c r="EA15" s="140"/>
      <c r="EK15" s="138"/>
      <c r="EN15" s="140"/>
      <c r="EO15" s="140"/>
      <c r="EY15" s="138"/>
      <c r="FB15" s="140"/>
      <c r="FC15" s="140"/>
      <c r="FM15" s="138"/>
      <c r="FP15" s="140"/>
      <c r="FQ15" s="140"/>
      <c r="GA15" s="138"/>
      <c r="GD15" s="140"/>
      <c r="GE15" s="140"/>
      <c r="GO15" s="138"/>
      <c r="GR15" s="140"/>
      <c r="GS15" s="140"/>
      <c r="HC15" s="138"/>
      <c r="HF15" s="140"/>
      <c r="HG15" s="140"/>
      <c r="HQ15" s="138"/>
      <c r="HT15" s="140"/>
      <c r="HU15" s="140"/>
      <c r="IE15" s="138"/>
      <c r="IH15" s="140"/>
      <c r="II15" s="140"/>
      <c r="IS15" s="138"/>
      <c r="IV15" s="140"/>
    </row>
    <row r="16" spans="1:256" ht="15" customHeight="1">
      <c r="A16" s="210" t="s">
        <v>197</v>
      </c>
      <c r="B16" s="210"/>
      <c r="C16" s="351"/>
      <c r="D16" s="210"/>
      <c r="E16" s="174"/>
      <c r="F16" s="349"/>
      <c r="G16" s="210"/>
      <c r="H16" s="174"/>
      <c r="I16" s="324"/>
      <c r="J16" s="210"/>
      <c r="K16" s="173"/>
      <c r="L16" s="232"/>
      <c r="M16" s="214"/>
      <c r="N16" s="265"/>
      <c r="O16" s="265"/>
      <c r="P16" s="265"/>
      <c r="Q16" s="305"/>
      <c r="R16" s="188"/>
      <c r="S16" s="188"/>
      <c r="T16" s="188"/>
      <c r="U16" s="188"/>
      <c r="V16" s="299"/>
      <c r="W16" s="188"/>
      <c r="X16" s="265"/>
      <c r="Y16" s="265"/>
      <c r="Z16" s="265"/>
      <c r="AA16" s="188"/>
      <c r="AC16" s="152"/>
      <c r="AD16" s="152"/>
      <c r="AE16" s="152"/>
      <c r="AF16" s="153"/>
      <c r="AG16" s="145"/>
      <c r="AH16" s="145"/>
      <c r="AI16" s="145"/>
      <c r="AJ16" s="139"/>
      <c r="AK16" s="145"/>
      <c r="AL16" s="152"/>
      <c r="AM16" s="152"/>
      <c r="AN16" s="152"/>
      <c r="AO16" s="145"/>
      <c r="AQ16" s="152"/>
      <c r="AR16" s="152"/>
      <c r="AS16" s="152"/>
      <c r="AT16" s="153"/>
      <c r="AU16" s="145"/>
      <c r="AV16" s="145"/>
      <c r="AW16" s="145"/>
      <c r="AX16" s="139"/>
      <c r="AY16" s="145"/>
      <c r="AZ16" s="152"/>
      <c r="BA16" s="152"/>
      <c r="BB16" s="152"/>
      <c r="BC16" s="145"/>
      <c r="BE16" s="152"/>
      <c r="BF16" s="152"/>
      <c r="BG16" s="152"/>
      <c r="BH16" s="153"/>
      <c r="BI16" s="145"/>
      <c r="BJ16" s="145"/>
      <c r="BK16" s="145"/>
      <c r="BL16" s="139"/>
      <c r="BM16" s="145"/>
      <c r="BN16" s="152"/>
      <c r="BO16" s="152"/>
      <c r="BP16" s="152"/>
      <c r="BQ16" s="145"/>
      <c r="BS16" s="152"/>
      <c r="BT16" s="152"/>
      <c r="BU16" s="152"/>
      <c r="BV16" s="153"/>
      <c r="BW16" s="145"/>
      <c r="BX16" s="145"/>
      <c r="BY16" s="145"/>
      <c r="BZ16" s="139"/>
      <c r="CA16" s="145"/>
      <c r="CB16" s="152"/>
      <c r="CC16" s="152"/>
      <c r="CD16" s="152"/>
      <c r="CE16" s="145"/>
      <c r="CG16" s="152"/>
      <c r="CH16" s="152"/>
      <c r="CI16" s="152"/>
      <c r="CJ16" s="153"/>
      <c r="CK16" s="145"/>
      <c r="CL16" s="145"/>
      <c r="CM16" s="145"/>
      <c r="CN16" s="139"/>
      <c r="CO16" s="145"/>
      <c r="CP16" s="152"/>
      <c r="CQ16" s="152"/>
      <c r="CR16" s="152"/>
      <c r="CS16" s="145"/>
      <c r="CU16" s="152"/>
      <c r="CV16" s="152"/>
      <c r="CW16" s="152"/>
      <c r="CX16" s="153"/>
      <c r="CY16" s="145"/>
      <c r="CZ16" s="145"/>
      <c r="DA16" s="145"/>
      <c r="DB16" s="139"/>
      <c r="DC16" s="145"/>
      <c r="DD16" s="152"/>
      <c r="DE16" s="152"/>
      <c r="DF16" s="152"/>
      <c r="DG16" s="145"/>
      <c r="DI16" s="152"/>
      <c r="DJ16" s="152"/>
      <c r="DK16" s="152"/>
      <c r="DL16" s="153"/>
      <c r="DM16" s="145"/>
      <c r="DN16" s="145"/>
      <c r="DO16" s="145"/>
      <c r="DP16" s="139"/>
      <c r="DQ16" s="145"/>
      <c r="DR16" s="152"/>
      <c r="DS16" s="152"/>
      <c r="DT16" s="152"/>
      <c r="DU16" s="145"/>
      <c r="DW16" s="152"/>
      <c r="DX16" s="152"/>
      <c r="DY16" s="152"/>
      <c r="DZ16" s="153"/>
      <c r="EA16" s="145"/>
      <c r="EB16" s="145"/>
      <c r="EC16" s="145"/>
      <c r="ED16" s="139"/>
      <c r="EE16" s="145"/>
      <c r="EF16" s="152"/>
      <c r="EG16" s="152"/>
      <c r="EH16" s="152"/>
      <c r="EI16" s="145"/>
      <c r="EK16" s="152"/>
      <c r="EL16" s="152"/>
      <c r="EM16" s="152"/>
      <c r="EN16" s="153"/>
      <c r="EO16" s="145"/>
      <c r="EP16" s="145"/>
      <c r="EQ16" s="145"/>
      <c r="ER16" s="139"/>
      <c r="ES16" s="145"/>
      <c r="ET16" s="152"/>
      <c r="EU16" s="152"/>
      <c r="EV16" s="152"/>
      <c r="EW16" s="145"/>
      <c r="EY16" s="152"/>
      <c r="EZ16" s="152"/>
      <c r="FA16" s="152"/>
      <c r="FB16" s="153"/>
      <c r="FC16" s="145"/>
      <c r="FD16" s="145"/>
      <c r="FE16" s="145"/>
      <c r="FF16" s="139"/>
      <c r="FG16" s="145"/>
      <c r="FH16" s="152"/>
      <c r="FI16" s="152"/>
      <c r="FJ16" s="152"/>
      <c r="FK16" s="145"/>
      <c r="FM16" s="152"/>
      <c r="FN16" s="152"/>
      <c r="FO16" s="152"/>
      <c r="FP16" s="153"/>
      <c r="FQ16" s="145"/>
      <c r="FR16" s="145"/>
      <c r="FS16" s="145"/>
      <c r="FT16" s="139"/>
      <c r="FU16" s="145"/>
      <c r="FV16" s="152"/>
      <c r="FW16" s="152"/>
      <c r="FX16" s="152"/>
      <c r="FY16" s="145"/>
      <c r="GA16" s="152"/>
      <c r="GB16" s="152"/>
      <c r="GC16" s="152"/>
      <c r="GD16" s="153"/>
      <c r="GE16" s="145"/>
      <c r="GF16" s="145"/>
      <c r="GG16" s="145"/>
      <c r="GH16" s="139"/>
      <c r="GI16" s="145"/>
      <c r="GJ16" s="152"/>
      <c r="GK16" s="152"/>
      <c r="GL16" s="152"/>
      <c r="GM16" s="145"/>
      <c r="GO16" s="152"/>
      <c r="GP16" s="152"/>
      <c r="GQ16" s="152"/>
      <c r="GR16" s="153"/>
      <c r="GS16" s="145"/>
      <c r="GT16" s="145"/>
      <c r="GU16" s="145"/>
      <c r="GV16" s="139"/>
      <c r="GW16" s="145"/>
      <c r="GX16" s="152"/>
      <c r="GY16" s="152"/>
      <c r="GZ16" s="152"/>
      <c r="HA16" s="145"/>
      <c r="HC16" s="152"/>
      <c r="HD16" s="152"/>
      <c r="HE16" s="152"/>
      <c r="HF16" s="153"/>
      <c r="HG16" s="145"/>
      <c r="HH16" s="145"/>
      <c r="HI16" s="145"/>
      <c r="HJ16" s="139"/>
      <c r="HK16" s="145"/>
      <c r="HL16" s="152"/>
      <c r="HM16" s="152"/>
      <c r="HN16" s="152"/>
      <c r="HO16" s="145"/>
      <c r="HQ16" s="152"/>
      <c r="HR16" s="152"/>
      <c r="HS16" s="152"/>
      <c r="HT16" s="153"/>
      <c r="HU16" s="145"/>
      <c r="HV16" s="145"/>
      <c r="HW16" s="145"/>
      <c r="HX16" s="139"/>
      <c r="HY16" s="145"/>
      <c r="HZ16" s="152"/>
      <c r="IA16" s="152"/>
      <c r="IB16" s="152"/>
      <c r="IC16" s="145"/>
      <c r="IE16" s="152"/>
      <c r="IF16" s="152"/>
      <c r="IG16" s="152"/>
      <c r="IH16" s="153"/>
      <c r="II16" s="145"/>
      <c r="IJ16" s="145"/>
      <c r="IK16" s="145"/>
      <c r="IL16" s="139"/>
      <c r="IM16" s="145"/>
      <c r="IN16" s="152"/>
      <c r="IO16" s="152"/>
      <c r="IP16" s="152"/>
      <c r="IQ16" s="145"/>
      <c r="IS16" s="152"/>
      <c r="IT16" s="152"/>
      <c r="IU16" s="152"/>
      <c r="IV16" s="153"/>
    </row>
    <row r="17" spans="1:256" ht="15" customHeight="1">
      <c r="A17" s="210" t="s">
        <v>190</v>
      </c>
      <c r="B17" s="210"/>
      <c r="C17" s="350"/>
      <c r="D17" s="210"/>
      <c r="E17" s="174"/>
      <c r="F17" s="174"/>
      <c r="G17" s="210"/>
      <c r="H17" s="174"/>
      <c r="I17" s="174"/>
      <c r="J17" s="210"/>
      <c r="K17" s="174"/>
      <c r="L17" s="214"/>
      <c r="M17" s="214"/>
      <c r="N17" s="265"/>
      <c r="O17" s="265"/>
      <c r="P17" s="265"/>
      <c r="Q17" s="305"/>
      <c r="R17" s="188"/>
      <c r="S17" s="188"/>
      <c r="T17" s="188"/>
      <c r="U17" s="188"/>
      <c r="V17" s="299"/>
      <c r="W17" s="188"/>
      <c r="X17" s="265"/>
      <c r="Y17" s="265"/>
      <c r="Z17" s="265"/>
      <c r="AA17" s="188"/>
      <c r="AC17" s="152"/>
      <c r="AD17" s="152"/>
      <c r="AE17" s="152"/>
      <c r="AF17" s="153"/>
      <c r="AG17" s="145"/>
      <c r="AH17" s="145"/>
      <c r="AI17" s="145"/>
      <c r="AJ17" s="139"/>
      <c r="AK17" s="145"/>
      <c r="AL17" s="152"/>
      <c r="AM17" s="152"/>
      <c r="AN17" s="152"/>
      <c r="AO17" s="145"/>
      <c r="AQ17" s="152"/>
      <c r="AR17" s="152"/>
      <c r="AS17" s="152"/>
      <c r="AT17" s="153"/>
      <c r="AU17" s="145"/>
      <c r="AV17" s="145"/>
      <c r="AW17" s="145"/>
      <c r="AX17" s="139"/>
      <c r="AY17" s="145"/>
      <c r="AZ17" s="152"/>
      <c r="BA17" s="152"/>
      <c r="BB17" s="152"/>
      <c r="BC17" s="145"/>
      <c r="BE17" s="152"/>
      <c r="BF17" s="152"/>
      <c r="BG17" s="152"/>
      <c r="BH17" s="153"/>
      <c r="BI17" s="145"/>
      <c r="BJ17" s="145"/>
      <c r="BK17" s="145"/>
      <c r="BL17" s="139"/>
      <c r="BM17" s="145"/>
      <c r="BN17" s="152"/>
      <c r="BO17" s="152"/>
      <c r="BP17" s="152"/>
      <c r="BQ17" s="145"/>
      <c r="BS17" s="152"/>
      <c r="BT17" s="152"/>
      <c r="BU17" s="152"/>
      <c r="BV17" s="153"/>
      <c r="BW17" s="145"/>
      <c r="BX17" s="145"/>
      <c r="BY17" s="145"/>
      <c r="BZ17" s="139"/>
      <c r="CA17" s="145"/>
      <c r="CB17" s="152"/>
      <c r="CC17" s="152"/>
      <c r="CD17" s="152"/>
      <c r="CE17" s="145"/>
      <c r="CG17" s="152"/>
      <c r="CH17" s="152"/>
      <c r="CI17" s="152"/>
      <c r="CJ17" s="153"/>
      <c r="CK17" s="145"/>
      <c r="CL17" s="145"/>
      <c r="CM17" s="145"/>
      <c r="CN17" s="139"/>
      <c r="CO17" s="145"/>
      <c r="CP17" s="152"/>
      <c r="CQ17" s="152"/>
      <c r="CR17" s="152"/>
      <c r="CS17" s="145"/>
      <c r="CU17" s="152"/>
      <c r="CV17" s="152"/>
      <c r="CW17" s="152"/>
      <c r="CX17" s="153"/>
      <c r="CY17" s="145"/>
      <c r="CZ17" s="145"/>
      <c r="DA17" s="145"/>
      <c r="DB17" s="139"/>
      <c r="DC17" s="145"/>
      <c r="DD17" s="152"/>
      <c r="DE17" s="152"/>
      <c r="DF17" s="152"/>
      <c r="DG17" s="145"/>
      <c r="DI17" s="152"/>
      <c r="DJ17" s="152"/>
      <c r="DK17" s="152"/>
      <c r="DL17" s="153"/>
      <c r="DM17" s="145"/>
      <c r="DN17" s="145"/>
      <c r="DO17" s="145"/>
      <c r="DP17" s="139"/>
      <c r="DQ17" s="145"/>
      <c r="DR17" s="152"/>
      <c r="DS17" s="152"/>
      <c r="DT17" s="152"/>
      <c r="DU17" s="145"/>
      <c r="DW17" s="152"/>
      <c r="DX17" s="152"/>
      <c r="DY17" s="152"/>
      <c r="DZ17" s="153"/>
      <c r="EA17" s="145"/>
      <c r="EB17" s="145"/>
      <c r="EC17" s="145"/>
      <c r="ED17" s="139"/>
      <c r="EE17" s="145"/>
      <c r="EF17" s="152"/>
      <c r="EG17" s="152"/>
      <c r="EH17" s="152"/>
      <c r="EI17" s="145"/>
      <c r="EK17" s="152"/>
      <c r="EL17" s="152"/>
      <c r="EM17" s="152"/>
      <c r="EN17" s="153"/>
      <c r="EO17" s="145"/>
      <c r="EP17" s="145"/>
      <c r="EQ17" s="145"/>
      <c r="ER17" s="139"/>
      <c r="ES17" s="145"/>
      <c r="ET17" s="152"/>
      <c r="EU17" s="152"/>
      <c r="EV17" s="152"/>
      <c r="EW17" s="145"/>
      <c r="EY17" s="152"/>
      <c r="EZ17" s="152"/>
      <c r="FA17" s="152"/>
      <c r="FB17" s="153"/>
      <c r="FC17" s="145"/>
      <c r="FD17" s="145"/>
      <c r="FE17" s="145"/>
      <c r="FF17" s="139"/>
      <c r="FG17" s="145"/>
      <c r="FH17" s="152"/>
      <c r="FI17" s="152"/>
      <c r="FJ17" s="152"/>
      <c r="FK17" s="145"/>
      <c r="FM17" s="152"/>
      <c r="FN17" s="152"/>
      <c r="FO17" s="152"/>
      <c r="FP17" s="153"/>
      <c r="FQ17" s="145"/>
      <c r="FR17" s="145"/>
      <c r="FS17" s="145"/>
      <c r="FT17" s="139"/>
      <c r="FU17" s="145"/>
      <c r="FV17" s="152"/>
      <c r="FW17" s="152"/>
      <c r="FX17" s="152"/>
      <c r="FY17" s="145"/>
      <c r="GA17" s="152"/>
      <c r="GB17" s="152"/>
      <c r="GC17" s="152"/>
      <c r="GD17" s="153"/>
      <c r="GE17" s="145"/>
      <c r="GF17" s="145"/>
      <c r="GG17" s="145"/>
      <c r="GH17" s="139"/>
      <c r="GI17" s="145"/>
      <c r="GJ17" s="152"/>
      <c r="GK17" s="152"/>
      <c r="GL17" s="152"/>
      <c r="GM17" s="145"/>
      <c r="GO17" s="152"/>
      <c r="GP17" s="152"/>
      <c r="GQ17" s="152"/>
      <c r="GR17" s="153"/>
      <c r="GS17" s="145"/>
      <c r="GT17" s="145"/>
      <c r="GU17" s="145"/>
      <c r="GV17" s="139"/>
      <c r="GW17" s="145"/>
      <c r="GX17" s="152"/>
      <c r="GY17" s="152"/>
      <c r="GZ17" s="152"/>
      <c r="HA17" s="145"/>
      <c r="HC17" s="152"/>
      <c r="HD17" s="152"/>
      <c r="HE17" s="152"/>
      <c r="HF17" s="153"/>
      <c r="HG17" s="145"/>
      <c r="HH17" s="145"/>
      <c r="HI17" s="145"/>
      <c r="HJ17" s="139"/>
      <c r="HK17" s="145"/>
      <c r="HL17" s="152"/>
      <c r="HM17" s="152"/>
      <c r="HN17" s="152"/>
      <c r="HO17" s="145"/>
      <c r="HQ17" s="152"/>
      <c r="HR17" s="152"/>
      <c r="HS17" s="152"/>
      <c r="HT17" s="153"/>
      <c r="HU17" s="145"/>
      <c r="HV17" s="145"/>
      <c r="HW17" s="145"/>
      <c r="HX17" s="139"/>
      <c r="HY17" s="145"/>
      <c r="HZ17" s="152"/>
      <c r="IA17" s="152"/>
      <c r="IB17" s="152"/>
      <c r="IC17" s="145"/>
      <c r="IE17" s="152"/>
      <c r="IF17" s="152"/>
      <c r="IG17" s="152"/>
      <c r="IH17" s="153"/>
      <c r="II17" s="145"/>
      <c r="IJ17" s="145"/>
      <c r="IK17" s="145"/>
      <c r="IL17" s="139"/>
      <c r="IM17" s="145"/>
      <c r="IN17" s="152"/>
      <c r="IO17" s="152"/>
      <c r="IP17" s="152"/>
      <c r="IQ17" s="145"/>
      <c r="IS17" s="152"/>
      <c r="IT17" s="152"/>
      <c r="IU17" s="152"/>
      <c r="IV17" s="153"/>
    </row>
    <row r="18" spans="1:256" ht="15" customHeight="1">
      <c r="A18" s="480" t="s">
        <v>144</v>
      </c>
      <c r="B18" s="481"/>
      <c r="C18" s="482"/>
      <c r="D18" s="484"/>
      <c r="E18" s="174"/>
      <c r="F18" s="174"/>
      <c r="G18" s="210"/>
      <c r="H18" s="174"/>
      <c r="I18" s="174"/>
      <c r="J18" s="210"/>
      <c r="K18" s="174"/>
      <c r="L18" s="214"/>
      <c r="M18" s="214"/>
      <c r="N18" s="265"/>
      <c r="O18" s="265"/>
      <c r="P18" s="265"/>
      <c r="Q18" s="305"/>
      <c r="R18" s="188"/>
      <c r="S18" s="188"/>
      <c r="T18" s="188"/>
      <c r="U18" s="188"/>
      <c r="V18" s="299"/>
      <c r="W18" s="188"/>
      <c r="X18" s="265"/>
      <c r="Y18" s="265"/>
      <c r="Z18" s="265"/>
      <c r="AA18" s="188"/>
      <c r="AC18" s="152"/>
      <c r="AD18" s="152"/>
      <c r="AE18" s="152"/>
      <c r="AF18" s="153"/>
      <c r="AG18" s="145"/>
      <c r="AH18" s="145"/>
      <c r="AI18" s="145"/>
      <c r="AJ18" s="139"/>
      <c r="AK18" s="145"/>
      <c r="AL18" s="152"/>
      <c r="AM18" s="152"/>
      <c r="AN18" s="152"/>
      <c r="AO18" s="145"/>
      <c r="AQ18" s="152"/>
      <c r="AR18" s="152"/>
      <c r="AS18" s="152"/>
      <c r="AT18" s="153"/>
      <c r="AU18" s="145"/>
      <c r="AV18" s="145"/>
      <c r="AW18" s="145"/>
      <c r="AX18" s="139"/>
      <c r="AY18" s="145"/>
      <c r="AZ18" s="152"/>
      <c r="BA18" s="152"/>
      <c r="BB18" s="152"/>
      <c r="BC18" s="145"/>
      <c r="BE18" s="152"/>
      <c r="BF18" s="152"/>
      <c r="BG18" s="152"/>
      <c r="BH18" s="153"/>
      <c r="BI18" s="145"/>
      <c r="BJ18" s="145"/>
      <c r="BK18" s="145"/>
      <c r="BL18" s="139"/>
      <c r="BM18" s="145"/>
      <c r="BN18" s="152"/>
      <c r="BO18" s="152"/>
      <c r="BP18" s="152"/>
      <c r="BQ18" s="145"/>
      <c r="BS18" s="152"/>
      <c r="BT18" s="152"/>
      <c r="BU18" s="152"/>
      <c r="BV18" s="153"/>
      <c r="BW18" s="145"/>
      <c r="BX18" s="145"/>
      <c r="BY18" s="145"/>
      <c r="BZ18" s="139"/>
      <c r="CA18" s="145"/>
      <c r="CB18" s="152"/>
      <c r="CC18" s="152"/>
      <c r="CD18" s="152"/>
      <c r="CE18" s="145"/>
      <c r="CG18" s="152"/>
      <c r="CH18" s="152"/>
      <c r="CI18" s="152"/>
      <c r="CJ18" s="153"/>
      <c r="CK18" s="145"/>
      <c r="CL18" s="145"/>
      <c r="CM18" s="145"/>
      <c r="CN18" s="139"/>
      <c r="CO18" s="145"/>
      <c r="CP18" s="152"/>
      <c r="CQ18" s="152"/>
      <c r="CR18" s="152"/>
      <c r="CS18" s="145"/>
      <c r="CU18" s="152"/>
      <c r="CV18" s="152"/>
      <c r="CW18" s="152"/>
      <c r="CX18" s="153"/>
      <c r="CY18" s="145"/>
      <c r="CZ18" s="145"/>
      <c r="DA18" s="145"/>
      <c r="DB18" s="139"/>
      <c r="DC18" s="145"/>
      <c r="DD18" s="152"/>
      <c r="DE18" s="152"/>
      <c r="DF18" s="152"/>
      <c r="DG18" s="145"/>
      <c r="DI18" s="152"/>
      <c r="DJ18" s="152"/>
      <c r="DK18" s="152"/>
      <c r="DL18" s="153"/>
      <c r="DM18" s="145"/>
      <c r="DN18" s="145"/>
      <c r="DO18" s="145"/>
      <c r="DP18" s="139"/>
      <c r="DQ18" s="145"/>
      <c r="DR18" s="152"/>
      <c r="DS18" s="152"/>
      <c r="DT18" s="152"/>
      <c r="DU18" s="145"/>
      <c r="DW18" s="152"/>
      <c r="DX18" s="152"/>
      <c r="DY18" s="152"/>
      <c r="DZ18" s="153"/>
      <c r="EA18" s="145"/>
      <c r="EB18" s="145"/>
      <c r="EC18" s="145"/>
      <c r="ED18" s="139"/>
      <c r="EE18" s="145"/>
      <c r="EF18" s="152"/>
      <c r="EG18" s="152"/>
      <c r="EH18" s="152"/>
      <c r="EI18" s="145"/>
      <c r="EK18" s="152"/>
      <c r="EL18" s="152"/>
      <c r="EM18" s="152"/>
      <c r="EN18" s="153"/>
      <c r="EO18" s="145"/>
      <c r="EP18" s="145"/>
      <c r="EQ18" s="145"/>
      <c r="ER18" s="139"/>
      <c r="ES18" s="145"/>
      <c r="ET18" s="152"/>
      <c r="EU18" s="152"/>
      <c r="EV18" s="152"/>
      <c r="EW18" s="145"/>
      <c r="EY18" s="152"/>
      <c r="EZ18" s="152"/>
      <c r="FA18" s="152"/>
      <c r="FB18" s="153"/>
      <c r="FC18" s="145"/>
      <c r="FD18" s="145"/>
      <c r="FE18" s="145"/>
      <c r="FF18" s="139"/>
      <c r="FG18" s="145"/>
      <c r="FH18" s="152"/>
      <c r="FI18" s="152"/>
      <c r="FJ18" s="152"/>
      <c r="FK18" s="145"/>
      <c r="FM18" s="152"/>
      <c r="FN18" s="152"/>
      <c r="FO18" s="152"/>
      <c r="FP18" s="153"/>
      <c r="FQ18" s="145"/>
      <c r="FR18" s="145"/>
      <c r="FS18" s="145"/>
      <c r="FT18" s="139"/>
      <c r="FU18" s="145"/>
      <c r="FV18" s="152"/>
      <c r="FW18" s="152"/>
      <c r="FX18" s="152"/>
      <c r="FY18" s="145"/>
      <c r="GA18" s="152"/>
      <c r="GB18" s="152"/>
      <c r="GC18" s="152"/>
      <c r="GD18" s="153"/>
      <c r="GE18" s="145"/>
      <c r="GF18" s="145"/>
      <c r="GG18" s="145"/>
      <c r="GH18" s="139"/>
      <c r="GI18" s="145"/>
      <c r="GJ18" s="152"/>
      <c r="GK18" s="152"/>
      <c r="GL18" s="152"/>
      <c r="GM18" s="145"/>
      <c r="GO18" s="152"/>
      <c r="GP18" s="152"/>
      <c r="GQ18" s="152"/>
      <c r="GR18" s="153"/>
      <c r="GS18" s="145"/>
      <c r="GT18" s="145"/>
      <c r="GU18" s="145"/>
      <c r="GV18" s="139"/>
      <c r="GW18" s="145"/>
      <c r="GX18" s="152"/>
      <c r="GY18" s="152"/>
      <c r="GZ18" s="152"/>
      <c r="HA18" s="145"/>
      <c r="HC18" s="152"/>
      <c r="HD18" s="152"/>
      <c r="HE18" s="152"/>
      <c r="HF18" s="153"/>
      <c r="HG18" s="145"/>
      <c r="HH18" s="145"/>
      <c r="HI18" s="145"/>
      <c r="HJ18" s="139"/>
      <c r="HK18" s="145"/>
      <c r="HL18" s="152"/>
      <c r="HM18" s="152"/>
      <c r="HN18" s="152"/>
      <c r="HO18" s="145"/>
      <c r="HQ18" s="152"/>
      <c r="HR18" s="152"/>
      <c r="HS18" s="152"/>
      <c r="HT18" s="153"/>
      <c r="HU18" s="145"/>
      <c r="HV18" s="145"/>
      <c r="HW18" s="145"/>
      <c r="HX18" s="139"/>
      <c r="HY18" s="145"/>
      <c r="HZ18" s="152"/>
      <c r="IA18" s="152"/>
      <c r="IB18" s="152"/>
      <c r="IC18" s="145"/>
      <c r="IE18" s="152"/>
      <c r="IF18" s="152"/>
      <c r="IG18" s="152"/>
      <c r="IH18" s="153"/>
      <c r="II18" s="145"/>
      <c r="IJ18" s="145"/>
      <c r="IK18" s="145"/>
      <c r="IL18" s="139"/>
      <c r="IM18" s="145"/>
      <c r="IN18" s="152"/>
      <c r="IO18" s="152"/>
      <c r="IP18" s="152"/>
      <c r="IQ18" s="145"/>
      <c r="IS18" s="152"/>
      <c r="IT18" s="152"/>
      <c r="IU18" s="152"/>
      <c r="IV18" s="153"/>
    </row>
    <row r="19" spans="1:27" ht="15" customHeight="1" thickBot="1">
      <c r="A19" s="174"/>
      <c r="B19" s="174"/>
      <c r="C19" s="174"/>
      <c r="D19" s="174"/>
      <c r="E19" s="174"/>
      <c r="F19" s="337"/>
      <c r="G19" s="337"/>
      <c r="H19" s="337"/>
      <c r="I19" s="337"/>
      <c r="J19" s="337"/>
      <c r="K19" s="337"/>
      <c r="L19" s="337"/>
      <c r="M19" s="337"/>
      <c r="N19" s="319"/>
      <c r="O19" s="319"/>
      <c r="P19" s="319"/>
      <c r="Q19" s="319"/>
      <c r="R19" s="319"/>
      <c r="S19" s="319"/>
      <c r="T19" s="298"/>
      <c r="U19" s="298"/>
      <c r="V19" s="298"/>
      <c r="W19" s="298"/>
      <c r="X19" s="298"/>
      <c r="Y19" s="298"/>
      <c r="Z19" s="298"/>
      <c r="AA19" s="298"/>
    </row>
    <row r="20" spans="1:256" ht="31.5" customHeight="1" thickBot="1">
      <c r="A20" s="174"/>
      <c r="B20" s="509" t="s">
        <v>146</v>
      </c>
      <c r="C20" s="510"/>
      <c r="D20" s="361">
        <v>0.2</v>
      </c>
      <c r="E20" s="362">
        <v>0.4</v>
      </c>
      <c r="F20" s="362">
        <v>0.6</v>
      </c>
      <c r="G20" s="362">
        <v>0.8</v>
      </c>
      <c r="H20" s="363">
        <v>0.9</v>
      </c>
      <c r="I20" s="174"/>
      <c r="J20" s="174"/>
      <c r="K20" s="174"/>
      <c r="L20" s="174"/>
      <c r="M20" s="174"/>
      <c r="N20" s="320"/>
      <c r="O20" s="321"/>
      <c r="P20" s="321"/>
      <c r="Q20" s="511"/>
      <c r="R20" s="511"/>
      <c r="S20" s="321"/>
      <c r="T20" s="306"/>
      <c r="U20" s="306"/>
      <c r="V20" s="307"/>
      <c r="W20" s="307"/>
      <c r="X20" s="307"/>
      <c r="Y20" s="307"/>
      <c r="Z20" s="307"/>
      <c r="AA20" s="307"/>
      <c r="AB20" s="157"/>
      <c r="AC20" s="158"/>
      <c r="AD20" s="159"/>
      <c r="AE20" s="159"/>
      <c r="AF20" s="159"/>
      <c r="AG20" s="159"/>
      <c r="AH20" s="159"/>
      <c r="AI20" s="159"/>
      <c r="AJ20" s="160"/>
      <c r="AK20" s="160"/>
      <c r="AL20" s="160"/>
      <c r="AM20" s="160"/>
      <c r="AN20" s="160"/>
      <c r="AO20" s="160"/>
      <c r="AP20" s="157"/>
      <c r="AQ20" s="158"/>
      <c r="AR20" s="159"/>
      <c r="AS20" s="159"/>
      <c r="AT20" s="159"/>
      <c r="AU20" s="159"/>
      <c r="AV20" s="159"/>
      <c r="AW20" s="159"/>
      <c r="AX20" s="160"/>
      <c r="AY20" s="160"/>
      <c r="AZ20" s="160"/>
      <c r="BA20" s="160"/>
      <c r="BB20" s="160"/>
      <c r="BC20" s="160"/>
      <c r="BD20" s="157"/>
      <c r="BE20" s="158"/>
      <c r="BF20" s="159"/>
      <c r="BG20" s="159"/>
      <c r="BH20" s="159"/>
      <c r="BI20" s="159"/>
      <c r="BJ20" s="159"/>
      <c r="BK20" s="159"/>
      <c r="BL20" s="160"/>
      <c r="BM20" s="160"/>
      <c r="BN20" s="160"/>
      <c r="BO20" s="160"/>
      <c r="BP20" s="160"/>
      <c r="BQ20" s="160"/>
      <c r="BR20" s="157"/>
      <c r="BS20" s="158"/>
      <c r="BT20" s="159"/>
      <c r="BU20" s="159"/>
      <c r="BV20" s="159"/>
      <c r="BW20" s="159"/>
      <c r="BX20" s="159"/>
      <c r="BY20" s="159"/>
      <c r="BZ20" s="160"/>
      <c r="CA20" s="160"/>
      <c r="CB20" s="160"/>
      <c r="CC20" s="160"/>
      <c r="CD20" s="160"/>
      <c r="CE20" s="160"/>
      <c r="CF20" s="157"/>
      <c r="CG20" s="158"/>
      <c r="CH20" s="159"/>
      <c r="CI20" s="159"/>
      <c r="CJ20" s="159"/>
      <c r="CK20" s="159"/>
      <c r="CL20" s="159"/>
      <c r="CM20" s="159"/>
      <c r="CN20" s="160"/>
      <c r="CO20" s="160"/>
      <c r="CP20" s="160"/>
      <c r="CQ20" s="160"/>
      <c r="CR20" s="160"/>
      <c r="CS20" s="160"/>
      <c r="CT20" s="157"/>
      <c r="CU20" s="158"/>
      <c r="CV20" s="159"/>
      <c r="CW20" s="159"/>
      <c r="CX20" s="159"/>
      <c r="CY20" s="159"/>
      <c r="CZ20" s="159"/>
      <c r="DA20" s="159"/>
      <c r="DB20" s="160"/>
      <c r="DC20" s="160"/>
      <c r="DD20" s="160"/>
      <c r="DE20" s="160"/>
      <c r="DF20" s="160"/>
      <c r="DG20" s="160"/>
      <c r="DH20" s="157"/>
      <c r="DI20" s="158"/>
      <c r="DJ20" s="159"/>
      <c r="DK20" s="159"/>
      <c r="DL20" s="159"/>
      <c r="DM20" s="159"/>
      <c r="DN20" s="159"/>
      <c r="DO20" s="159"/>
      <c r="DP20" s="160"/>
      <c r="DQ20" s="160"/>
      <c r="DR20" s="160"/>
      <c r="DS20" s="160"/>
      <c r="DT20" s="160"/>
      <c r="DU20" s="160"/>
      <c r="DV20" s="157"/>
      <c r="DW20" s="158"/>
      <c r="DX20" s="159"/>
      <c r="DY20" s="159"/>
      <c r="DZ20" s="159"/>
      <c r="EA20" s="159"/>
      <c r="EB20" s="159"/>
      <c r="EC20" s="159"/>
      <c r="ED20" s="160"/>
      <c r="EE20" s="160"/>
      <c r="EF20" s="160"/>
      <c r="EG20" s="160"/>
      <c r="EH20" s="160"/>
      <c r="EI20" s="160"/>
      <c r="EJ20" s="157"/>
      <c r="EK20" s="158"/>
      <c r="EL20" s="159"/>
      <c r="EM20" s="159"/>
      <c r="EN20" s="159"/>
      <c r="EO20" s="159"/>
      <c r="EP20" s="159"/>
      <c r="EQ20" s="159"/>
      <c r="ER20" s="160"/>
      <c r="ES20" s="160"/>
      <c r="ET20" s="160"/>
      <c r="EU20" s="160"/>
      <c r="EV20" s="160"/>
      <c r="EW20" s="160"/>
      <c r="EX20" s="157"/>
      <c r="EY20" s="158"/>
      <c r="EZ20" s="159"/>
      <c r="FA20" s="159"/>
      <c r="FB20" s="159"/>
      <c r="FC20" s="159"/>
      <c r="FD20" s="159"/>
      <c r="FE20" s="159"/>
      <c r="FF20" s="160"/>
      <c r="FG20" s="160"/>
      <c r="FH20" s="160"/>
      <c r="FI20" s="160"/>
      <c r="FJ20" s="160"/>
      <c r="FK20" s="160"/>
      <c r="FL20" s="157"/>
      <c r="FM20" s="158"/>
      <c r="FN20" s="159"/>
      <c r="FO20" s="159"/>
      <c r="FP20" s="159"/>
      <c r="FQ20" s="159"/>
      <c r="FR20" s="159"/>
      <c r="FS20" s="159"/>
      <c r="FT20" s="160"/>
      <c r="FU20" s="160"/>
      <c r="FV20" s="160"/>
      <c r="FW20" s="160"/>
      <c r="FX20" s="160"/>
      <c r="FY20" s="160"/>
      <c r="FZ20" s="157"/>
      <c r="GA20" s="158"/>
      <c r="GB20" s="159"/>
      <c r="GC20" s="159"/>
      <c r="GD20" s="159"/>
      <c r="GE20" s="159"/>
      <c r="GF20" s="159"/>
      <c r="GG20" s="159"/>
      <c r="GH20" s="160"/>
      <c r="GI20" s="160"/>
      <c r="GJ20" s="160"/>
      <c r="GK20" s="160"/>
      <c r="GL20" s="160"/>
      <c r="GM20" s="160"/>
      <c r="GN20" s="157"/>
      <c r="GO20" s="158"/>
      <c r="GP20" s="159"/>
      <c r="GQ20" s="159"/>
      <c r="GR20" s="159"/>
      <c r="GS20" s="159"/>
      <c r="GT20" s="159"/>
      <c r="GU20" s="159"/>
      <c r="GV20" s="160"/>
      <c r="GW20" s="160"/>
      <c r="GX20" s="160"/>
      <c r="GY20" s="160"/>
      <c r="GZ20" s="160"/>
      <c r="HA20" s="160"/>
      <c r="HB20" s="157"/>
      <c r="HC20" s="158"/>
      <c r="HD20" s="159"/>
      <c r="HE20" s="159"/>
      <c r="HF20" s="159"/>
      <c r="HG20" s="159"/>
      <c r="HH20" s="159"/>
      <c r="HI20" s="159"/>
      <c r="HJ20" s="160"/>
      <c r="HK20" s="160"/>
      <c r="HL20" s="160"/>
      <c r="HM20" s="160"/>
      <c r="HN20" s="160"/>
      <c r="HO20" s="160"/>
      <c r="HP20" s="157"/>
      <c r="HQ20" s="158"/>
      <c r="HR20" s="159"/>
      <c r="HS20" s="159"/>
      <c r="HT20" s="159"/>
      <c r="HU20" s="159"/>
      <c r="HV20" s="159"/>
      <c r="HW20" s="159"/>
      <c r="HX20" s="160"/>
      <c r="HY20" s="160"/>
      <c r="HZ20" s="160"/>
      <c r="IA20" s="160"/>
      <c r="IB20" s="160"/>
      <c r="IC20" s="160"/>
      <c r="ID20" s="157"/>
      <c r="IE20" s="158"/>
      <c r="IF20" s="159"/>
      <c r="IG20" s="159"/>
      <c r="IH20" s="159"/>
      <c r="II20" s="159"/>
      <c r="IJ20" s="159"/>
      <c r="IK20" s="159"/>
      <c r="IL20" s="160"/>
      <c r="IM20" s="160"/>
      <c r="IN20" s="160"/>
      <c r="IO20" s="160"/>
      <c r="IP20" s="160"/>
      <c r="IQ20" s="160"/>
      <c r="IR20" s="157"/>
      <c r="IS20" s="158"/>
      <c r="IT20" s="159"/>
      <c r="IU20" s="159"/>
      <c r="IV20" s="159"/>
    </row>
    <row r="21" spans="1:256" ht="16.5" thickBot="1">
      <c r="A21" s="174"/>
      <c r="B21" s="356" t="str">
        <f>'Incert. PAR'!A12</f>
        <v>PAR     (Nm)</v>
      </c>
      <c r="C21" s="358" t="s">
        <v>198</v>
      </c>
      <c r="D21" s="359">
        <f>$H$11*20/100</f>
        <v>16</v>
      </c>
      <c r="E21" s="359">
        <f>$H$11*40/100</f>
        <v>32</v>
      </c>
      <c r="F21" s="359">
        <f>$H$11*60/100</f>
        <v>48</v>
      </c>
      <c r="G21" s="359">
        <f>$H$11*80/100</f>
        <v>64</v>
      </c>
      <c r="H21" s="360">
        <f>$H$11*90/100</f>
        <v>72</v>
      </c>
      <c r="I21" s="174"/>
      <c r="J21" s="174"/>
      <c r="K21" s="174"/>
      <c r="L21" s="174"/>
      <c r="M21" s="174"/>
      <c r="N21" s="322"/>
      <c r="O21" s="336"/>
      <c r="P21" s="321"/>
      <c r="Q21" s="511"/>
      <c r="R21" s="511"/>
      <c r="S21" s="321"/>
      <c r="T21" s="306"/>
      <c r="U21" s="298"/>
      <c r="V21" s="307"/>
      <c r="W21" s="307"/>
      <c r="X21" s="307"/>
      <c r="Y21" s="307"/>
      <c r="Z21" s="307"/>
      <c r="AA21" s="307"/>
      <c r="AB21" s="157"/>
      <c r="AC21" s="158"/>
      <c r="AD21" s="159"/>
      <c r="AE21" s="159"/>
      <c r="AF21" s="159"/>
      <c r="AG21" s="159"/>
      <c r="AH21" s="159"/>
      <c r="AI21" s="159"/>
      <c r="AJ21" s="160"/>
      <c r="AK21" s="160"/>
      <c r="AL21" s="160"/>
      <c r="AM21" s="160"/>
      <c r="AN21" s="160"/>
      <c r="AO21" s="160"/>
      <c r="AP21" s="157"/>
      <c r="AQ21" s="158"/>
      <c r="AR21" s="159"/>
      <c r="AS21" s="159"/>
      <c r="AT21" s="159"/>
      <c r="AU21" s="159"/>
      <c r="AV21" s="159"/>
      <c r="AW21" s="159"/>
      <c r="AX21" s="160"/>
      <c r="AY21" s="160"/>
      <c r="AZ21" s="160"/>
      <c r="BA21" s="160"/>
      <c r="BB21" s="160"/>
      <c r="BC21" s="160"/>
      <c r="BD21" s="157"/>
      <c r="BE21" s="158"/>
      <c r="BF21" s="159"/>
      <c r="BG21" s="159"/>
      <c r="BH21" s="159"/>
      <c r="BI21" s="159"/>
      <c r="BJ21" s="159"/>
      <c r="BK21" s="159"/>
      <c r="BL21" s="160"/>
      <c r="BM21" s="160"/>
      <c r="BN21" s="160"/>
      <c r="BO21" s="160"/>
      <c r="BP21" s="160"/>
      <c r="BQ21" s="160"/>
      <c r="BR21" s="157"/>
      <c r="BS21" s="158"/>
      <c r="BT21" s="159"/>
      <c r="BU21" s="159"/>
      <c r="BV21" s="159"/>
      <c r="BW21" s="159"/>
      <c r="BX21" s="159"/>
      <c r="BY21" s="159"/>
      <c r="BZ21" s="160"/>
      <c r="CA21" s="160"/>
      <c r="CB21" s="160"/>
      <c r="CC21" s="160"/>
      <c r="CD21" s="160"/>
      <c r="CE21" s="160"/>
      <c r="CF21" s="157"/>
      <c r="CG21" s="158"/>
      <c r="CH21" s="159"/>
      <c r="CI21" s="159"/>
      <c r="CJ21" s="159"/>
      <c r="CK21" s="159"/>
      <c r="CL21" s="159"/>
      <c r="CM21" s="159"/>
      <c r="CN21" s="160"/>
      <c r="CO21" s="160"/>
      <c r="CP21" s="160"/>
      <c r="CQ21" s="160"/>
      <c r="CR21" s="160"/>
      <c r="CS21" s="160"/>
      <c r="CT21" s="157"/>
      <c r="CU21" s="158"/>
      <c r="CV21" s="159"/>
      <c r="CW21" s="159"/>
      <c r="CX21" s="159"/>
      <c r="CY21" s="159"/>
      <c r="CZ21" s="159"/>
      <c r="DA21" s="159"/>
      <c r="DB21" s="160"/>
      <c r="DC21" s="160"/>
      <c r="DD21" s="160"/>
      <c r="DE21" s="160"/>
      <c r="DF21" s="160"/>
      <c r="DG21" s="160"/>
      <c r="DH21" s="157"/>
      <c r="DI21" s="158"/>
      <c r="DJ21" s="159"/>
      <c r="DK21" s="159"/>
      <c r="DL21" s="159"/>
      <c r="DM21" s="159"/>
      <c r="DN21" s="159"/>
      <c r="DO21" s="159"/>
      <c r="DP21" s="160"/>
      <c r="DQ21" s="160"/>
      <c r="DR21" s="160"/>
      <c r="DS21" s="160"/>
      <c r="DT21" s="160"/>
      <c r="DU21" s="160"/>
      <c r="DV21" s="157"/>
      <c r="DW21" s="158"/>
      <c r="DX21" s="159"/>
      <c r="DY21" s="159"/>
      <c r="DZ21" s="159"/>
      <c r="EA21" s="159"/>
      <c r="EB21" s="159"/>
      <c r="EC21" s="159"/>
      <c r="ED21" s="160"/>
      <c r="EE21" s="160"/>
      <c r="EF21" s="160"/>
      <c r="EG21" s="160"/>
      <c r="EH21" s="160"/>
      <c r="EI21" s="160"/>
      <c r="EJ21" s="157"/>
      <c r="EK21" s="158"/>
      <c r="EL21" s="159"/>
      <c r="EM21" s="159"/>
      <c r="EN21" s="159"/>
      <c r="EO21" s="159"/>
      <c r="EP21" s="159"/>
      <c r="EQ21" s="159"/>
      <c r="ER21" s="160"/>
      <c r="ES21" s="160"/>
      <c r="ET21" s="160"/>
      <c r="EU21" s="160"/>
      <c r="EV21" s="160"/>
      <c r="EW21" s="160"/>
      <c r="EX21" s="157"/>
      <c r="EY21" s="158"/>
      <c r="EZ21" s="159"/>
      <c r="FA21" s="159"/>
      <c r="FB21" s="159"/>
      <c r="FC21" s="159"/>
      <c r="FD21" s="159"/>
      <c r="FE21" s="159"/>
      <c r="FF21" s="160"/>
      <c r="FG21" s="160"/>
      <c r="FH21" s="160"/>
      <c r="FI21" s="160"/>
      <c r="FJ21" s="160"/>
      <c r="FK21" s="160"/>
      <c r="FL21" s="157"/>
      <c r="FM21" s="158"/>
      <c r="FN21" s="159"/>
      <c r="FO21" s="159"/>
      <c r="FP21" s="159"/>
      <c r="FQ21" s="159"/>
      <c r="FR21" s="159"/>
      <c r="FS21" s="159"/>
      <c r="FT21" s="160"/>
      <c r="FU21" s="160"/>
      <c r="FV21" s="160"/>
      <c r="FW21" s="160"/>
      <c r="FX21" s="160"/>
      <c r="FY21" s="160"/>
      <c r="FZ21" s="157"/>
      <c r="GA21" s="158"/>
      <c r="GB21" s="159"/>
      <c r="GC21" s="159"/>
      <c r="GD21" s="159"/>
      <c r="GE21" s="159"/>
      <c r="GF21" s="159"/>
      <c r="GG21" s="159"/>
      <c r="GH21" s="160"/>
      <c r="GI21" s="160"/>
      <c r="GJ21" s="160"/>
      <c r="GK21" s="160"/>
      <c r="GL21" s="160"/>
      <c r="GM21" s="160"/>
      <c r="GN21" s="157"/>
      <c r="GO21" s="158"/>
      <c r="GP21" s="159"/>
      <c r="GQ21" s="159"/>
      <c r="GR21" s="159"/>
      <c r="GS21" s="159"/>
      <c r="GT21" s="159"/>
      <c r="GU21" s="159"/>
      <c r="GV21" s="160"/>
      <c r="GW21" s="160"/>
      <c r="GX21" s="160"/>
      <c r="GY21" s="160"/>
      <c r="GZ21" s="160"/>
      <c r="HA21" s="160"/>
      <c r="HB21" s="157"/>
      <c r="HC21" s="158"/>
      <c r="HD21" s="159"/>
      <c r="HE21" s="159"/>
      <c r="HF21" s="159"/>
      <c r="HG21" s="159"/>
      <c r="HH21" s="159"/>
      <c r="HI21" s="159"/>
      <c r="HJ21" s="160"/>
      <c r="HK21" s="160"/>
      <c r="HL21" s="160"/>
      <c r="HM21" s="160"/>
      <c r="HN21" s="160"/>
      <c r="HO21" s="160"/>
      <c r="HP21" s="157"/>
      <c r="HQ21" s="158"/>
      <c r="HR21" s="159"/>
      <c r="HS21" s="159"/>
      <c r="HT21" s="159"/>
      <c r="HU21" s="159"/>
      <c r="HV21" s="159"/>
      <c r="HW21" s="159"/>
      <c r="HX21" s="160"/>
      <c r="HY21" s="160"/>
      <c r="HZ21" s="160"/>
      <c r="IA21" s="160"/>
      <c r="IB21" s="160"/>
      <c r="IC21" s="160"/>
      <c r="ID21" s="157"/>
      <c r="IE21" s="158"/>
      <c r="IF21" s="159"/>
      <c r="IG21" s="159"/>
      <c r="IH21" s="159"/>
      <c r="II21" s="159"/>
      <c r="IJ21" s="159"/>
      <c r="IK21" s="159"/>
      <c r="IL21" s="160"/>
      <c r="IM21" s="160"/>
      <c r="IN21" s="160"/>
      <c r="IO21" s="160"/>
      <c r="IP21" s="160"/>
      <c r="IQ21" s="160"/>
      <c r="IR21" s="157"/>
      <c r="IS21" s="158"/>
      <c r="IT21" s="159"/>
      <c r="IU21" s="159"/>
      <c r="IV21" s="159"/>
    </row>
    <row r="22" spans="1:256" ht="15" customHeight="1" thickBot="1">
      <c r="A22" s="174"/>
      <c r="B22" s="357">
        <f>'Datos PAR'!C26</f>
        <v>60</v>
      </c>
      <c r="C22" s="353" t="s">
        <v>147</v>
      </c>
      <c r="D22" s="342">
        <v>15</v>
      </c>
      <c r="E22" s="342">
        <v>30.1</v>
      </c>
      <c r="F22" s="342">
        <v>45</v>
      </c>
      <c r="G22" s="342">
        <v>59</v>
      </c>
      <c r="H22" s="352">
        <v>69</v>
      </c>
      <c r="I22" s="174"/>
      <c r="J22" s="174"/>
      <c r="K22" s="174"/>
      <c r="L22" s="174"/>
      <c r="M22" s="174"/>
      <c r="N22" s="322"/>
      <c r="O22" s="336"/>
      <c r="P22" s="321"/>
      <c r="Q22" s="511"/>
      <c r="R22" s="511"/>
      <c r="S22" s="321"/>
      <c r="T22" s="306"/>
      <c r="U22" s="298"/>
      <c r="V22" s="307"/>
      <c r="W22" s="307"/>
      <c r="X22" s="307"/>
      <c r="Y22" s="307"/>
      <c r="Z22" s="307"/>
      <c r="AA22" s="307"/>
      <c r="AB22" s="157"/>
      <c r="AC22" s="158"/>
      <c r="AD22" s="159"/>
      <c r="AE22" s="159"/>
      <c r="AF22" s="159"/>
      <c r="AG22" s="159"/>
      <c r="AH22" s="159"/>
      <c r="AI22" s="159"/>
      <c r="AJ22" s="160"/>
      <c r="AK22" s="160"/>
      <c r="AL22" s="160"/>
      <c r="AM22" s="160"/>
      <c r="AN22" s="160"/>
      <c r="AO22" s="160"/>
      <c r="AP22" s="157"/>
      <c r="AQ22" s="158"/>
      <c r="AR22" s="159"/>
      <c r="AS22" s="159"/>
      <c r="AT22" s="159"/>
      <c r="AU22" s="159"/>
      <c r="AV22" s="159"/>
      <c r="AW22" s="159"/>
      <c r="AX22" s="160"/>
      <c r="AY22" s="160"/>
      <c r="AZ22" s="160"/>
      <c r="BA22" s="160"/>
      <c r="BB22" s="160"/>
      <c r="BC22" s="160"/>
      <c r="BD22" s="157"/>
      <c r="BE22" s="158"/>
      <c r="BF22" s="159"/>
      <c r="BG22" s="159"/>
      <c r="BH22" s="159"/>
      <c r="BI22" s="159"/>
      <c r="BJ22" s="159"/>
      <c r="BK22" s="159"/>
      <c r="BL22" s="160"/>
      <c r="BM22" s="160"/>
      <c r="BN22" s="160"/>
      <c r="BO22" s="160"/>
      <c r="BP22" s="160"/>
      <c r="BQ22" s="160"/>
      <c r="BR22" s="157"/>
      <c r="BS22" s="158"/>
      <c r="BT22" s="159"/>
      <c r="BU22" s="159"/>
      <c r="BV22" s="159"/>
      <c r="BW22" s="159"/>
      <c r="BX22" s="159"/>
      <c r="BY22" s="159"/>
      <c r="BZ22" s="160"/>
      <c r="CA22" s="160"/>
      <c r="CB22" s="160"/>
      <c r="CC22" s="160"/>
      <c r="CD22" s="160"/>
      <c r="CE22" s="160"/>
      <c r="CF22" s="157"/>
      <c r="CG22" s="158"/>
      <c r="CH22" s="159"/>
      <c r="CI22" s="159"/>
      <c r="CJ22" s="159"/>
      <c r="CK22" s="159"/>
      <c r="CL22" s="159"/>
      <c r="CM22" s="159"/>
      <c r="CN22" s="160"/>
      <c r="CO22" s="160"/>
      <c r="CP22" s="160"/>
      <c r="CQ22" s="160"/>
      <c r="CR22" s="160"/>
      <c r="CS22" s="160"/>
      <c r="CT22" s="157"/>
      <c r="CU22" s="158"/>
      <c r="CV22" s="159"/>
      <c r="CW22" s="159"/>
      <c r="CX22" s="159"/>
      <c r="CY22" s="159"/>
      <c r="CZ22" s="159"/>
      <c r="DA22" s="159"/>
      <c r="DB22" s="160"/>
      <c r="DC22" s="160"/>
      <c r="DD22" s="160"/>
      <c r="DE22" s="160"/>
      <c r="DF22" s="160"/>
      <c r="DG22" s="160"/>
      <c r="DH22" s="157"/>
      <c r="DI22" s="158"/>
      <c r="DJ22" s="159"/>
      <c r="DK22" s="159"/>
      <c r="DL22" s="159"/>
      <c r="DM22" s="159"/>
      <c r="DN22" s="159"/>
      <c r="DO22" s="159"/>
      <c r="DP22" s="160"/>
      <c r="DQ22" s="160"/>
      <c r="DR22" s="160"/>
      <c r="DS22" s="160"/>
      <c r="DT22" s="160"/>
      <c r="DU22" s="160"/>
      <c r="DV22" s="157"/>
      <c r="DW22" s="158"/>
      <c r="DX22" s="159"/>
      <c r="DY22" s="159"/>
      <c r="DZ22" s="159"/>
      <c r="EA22" s="159"/>
      <c r="EB22" s="159"/>
      <c r="EC22" s="159"/>
      <c r="ED22" s="160"/>
      <c r="EE22" s="160"/>
      <c r="EF22" s="160"/>
      <c r="EG22" s="160"/>
      <c r="EH22" s="160"/>
      <c r="EI22" s="160"/>
      <c r="EJ22" s="157"/>
      <c r="EK22" s="158"/>
      <c r="EL22" s="159"/>
      <c r="EM22" s="159"/>
      <c r="EN22" s="159"/>
      <c r="EO22" s="159"/>
      <c r="EP22" s="159"/>
      <c r="EQ22" s="159"/>
      <c r="ER22" s="160"/>
      <c r="ES22" s="160"/>
      <c r="ET22" s="160"/>
      <c r="EU22" s="160"/>
      <c r="EV22" s="160"/>
      <c r="EW22" s="160"/>
      <c r="EX22" s="157"/>
      <c r="EY22" s="158"/>
      <c r="EZ22" s="159"/>
      <c r="FA22" s="159"/>
      <c r="FB22" s="159"/>
      <c r="FC22" s="159"/>
      <c r="FD22" s="159"/>
      <c r="FE22" s="159"/>
      <c r="FF22" s="160"/>
      <c r="FG22" s="160"/>
      <c r="FH22" s="160"/>
      <c r="FI22" s="160"/>
      <c r="FJ22" s="160"/>
      <c r="FK22" s="160"/>
      <c r="FL22" s="157"/>
      <c r="FM22" s="158"/>
      <c r="FN22" s="159"/>
      <c r="FO22" s="159"/>
      <c r="FP22" s="159"/>
      <c r="FQ22" s="159"/>
      <c r="FR22" s="159"/>
      <c r="FS22" s="159"/>
      <c r="FT22" s="160"/>
      <c r="FU22" s="160"/>
      <c r="FV22" s="160"/>
      <c r="FW22" s="160"/>
      <c r="FX22" s="160"/>
      <c r="FY22" s="160"/>
      <c r="FZ22" s="157"/>
      <c r="GA22" s="158"/>
      <c r="GB22" s="159"/>
      <c r="GC22" s="159"/>
      <c r="GD22" s="159"/>
      <c r="GE22" s="159"/>
      <c r="GF22" s="159"/>
      <c r="GG22" s="159"/>
      <c r="GH22" s="160"/>
      <c r="GI22" s="160"/>
      <c r="GJ22" s="160"/>
      <c r="GK22" s="160"/>
      <c r="GL22" s="160"/>
      <c r="GM22" s="160"/>
      <c r="GN22" s="157"/>
      <c r="GO22" s="158"/>
      <c r="GP22" s="159"/>
      <c r="GQ22" s="159"/>
      <c r="GR22" s="159"/>
      <c r="GS22" s="159"/>
      <c r="GT22" s="159"/>
      <c r="GU22" s="159"/>
      <c r="GV22" s="160"/>
      <c r="GW22" s="160"/>
      <c r="GX22" s="160"/>
      <c r="GY22" s="160"/>
      <c r="GZ22" s="160"/>
      <c r="HA22" s="160"/>
      <c r="HB22" s="157"/>
      <c r="HC22" s="158"/>
      <c r="HD22" s="159"/>
      <c r="HE22" s="159"/>
      <c r="HF22" s="159"/>
      <c r="HG22" s="159"/>
      <c r="HH22" s="159"/>
      <c r="HI22" s="159"/>
      <c r="HJ22" s="160"/>
      <c r="HK22" s="160"/>
      <c r="HL22" s="160"/>
      <c r="HM22" s="160"/>
      <c r="HN22" s="160"/>
      <c r="HO22" s="160"/>
      <c r="HP22" s="157"/>
      <c r="HQ22" s="158"/>
      <c r="HR22" s="159"/>
      <c r="HS22" s="159"/>
      <c r="HT22" s="159"/>
      <c r="HU22" s="159"/>
      <c r="HV22" s="159"/>
      <c r="HW22" s="159"/>
      <c r="HX22" s="160"/>
      <c r="HY22" s="160"/>
      <c r="HZ22" s="160"/>
      <c r="IA22" s="160"/>
      <c r="IB22" s="160"/>
      <c r="IC22" s="160"/>
      <c r="ID22" s="157"/>
      <c r="IE22" s="158"/>
      <c r="IF22" s="159"/>
      <c r="IG22" s="159"/>
      <c r="IH22" s="159"/>
      <c r="II22" s="159"/>
      <c r="IJ22" s="159"/>
      <c r="IK22" s="159"/>
      <c r="IL22" s="160"/>
      <c r="IM22" s="160"/>
      <c r="IN22" s="160"/>
      <c r="IO22" s="160"/>
      <c r="IP22" s="160"/>
      <c r="IQ22" s="160"/>
      <c r="IR22" s="157"/>
      <c r="IS22" s="158"/>
      <c r="IT22" s="159"/>
      <c r="IU22" s="159"/>
      <c r="IV22" s="159"/>
    </row>
    <row r="23" spans="1:256" ht="15" customHeight="1" thickBot="1">
      <c r="A23" s="174"/>
      <c r="B23" s="357">
        <f>'Datos PAR'!C27</f>
        <v>120</v>
      </c>
      <c r="C23" s="354" t="s">
        <v>148</v>
      </c>
      <c r="D23" s="325">
        <v>15.1</v>
      </c>
      <c r="E23" s="325">
        <v>30.2</v>
      </c>
      <c r="F23" s="325">
        <v>45</v>
      </c>
      <c r="G23" s="325">
        <v>59.1</v>
      </c>
      <c r="H23" s="343">
        <v>70</v>
      </c>
      <c r="I23" s="174"/>
      <c r="J23" s="174"/>
      <c r="K23" s="174"/>
      <c r="L23" s="174"/>
      <c r="M23" s="174"/>
      <c r="N23" s="322"/>
      <c r="O23" s="336"/>
      <c r="P23" s="321"/>
      <c r="Q23" s="511"/>
      <c r="R23" s="511"/>
      <c r="S23" s="321"/>
      <c r="T23" s="306"/>
      <c r="U23" s="298"/>
      <c r="V23" s="307"/>
      <c r="W23" s="307"/>
      <c r="X23" s="307"/>
      <c r="Y23" s="307"/>
      <c r="Z23" s="307"/>
      <c r="AA23" s="307"/>
      <c r="AB23" s="157"/>
      <c r="AC23" s="158"/>
      <c r="AD23" s="159"/>
      <c r="AE23" s="159"/>
      <c r="AF23" s="159"/>
      <c r="AG23" s="159"/>
      <c r="AH23" s="159"/>
      <c r="AI23" s="159"/>
      <c r="AJ23" s="160"/>
      <c r="AK23" s="160"/>
      <c r="AL23" s="160"/>
      <c r="AM23" s="160"/>
      <c r="AN23" s="160"/>
      <c r="AO23" s="160"/>
      <c r="AP23" s="157"/>
      <c r="AQ23" s="158"/>
      <c r="AR23" s="159"/>
      <c r="AS23" s="159"/>
      <c r="AT23" s="159"/>
      <c r="AU23" s="159"/>
      <c r="AV23" s="159"/>
      <c r="AW23" s="159"/>
      <c r="AX23" s="160"/>
      <c r="AY23" s="160"/>
      <c r="AZ23" s="160"/>
      <c r="BA23" s="160"/>
      <c r="BB23" s="160"/>
      <c r="BC23" s="160"/>
      <c r="BD23" s="157"/>
      <c r="BE23" s="158"/>
      <c r="BF23" s="159"/>
      <c r="BG23" s="159"/>
      <c r="BH23" s="159"/>
      <c r="BI23" s="159"/>
      <c r="BJ23" s="159"/>
      <c r="BK23" s="159"/>
      <c r="BL23" s="160"/>
      <c r="BM23" s="160"/>
      <c r="BN23" s="160"/>
      <c r="BO23" s="160"/>
      <c r="BP23" s="160"/>
      <c r="BQ23" s="160"/>
      <c r="BR23" s="157"/>
      <c r="BS23" s="158"/>
      <c r="BT23" s="159"/>
      <c r="BU23" s="159"/>
      <c r="BV23" s="159"/>
      <c r="BW23" s="159"/>
      <c r="BX23" s="159"/>
      <c r="BY23" s="159"/>
      <c r="BZ23" s="160"/>
      <c r="CA23" s="160"/>
      <c r="CB23" s="160"/>
      <c r="CC23" s="160"/>
      <c r="CD23" s="160"/>
      <c r="CE23" s="160"/>
      <c r="CF23" s="157"/>
      <c r="CG23" s="158"/>
      <c r="CH23" s="159"/>
      <c r="CI23" s="159"/>
      <c r="CJ23" s="159"/>
      <c r="CK23" s="159"/>
      <c r="CL23" s="159"/>
      <c r="CM23" s="159"/>
      <c r="CN23" s="160"/>
      <c r="CO23" s="160"/>
      <c r="CP23" s="160"/>
      <c r="CQ23" s="160"/>
      <c r="CR23" s="160"/>
      <c r="CS23" s="160"/>
      <c r="CT23" s="157"/>
      <c r="CU23" s="158"/>
      <c r="CV23" s="159"/>
      <c r="CW23" s="159"/>
      <c r="CX23" s="159"/>
      <c r="CY23" s="159"/>
      <c r="CZ23" s="159"/>
      <c r="DA23" s="159"/>
      <c r="DB23" s="160"/>
      <c r="DC23" s="160"/>
      <c r="DD23" s="160"/>
      <c r="DE23" s="160"/>
      <c r="DF23" s="160"/>
      <c r="DG23" s="160"/>
      <c r="DH23" s="157"/>
      <c r="DI23" s="158"/>
      <c r="DJ23" s="159"/>
      <c r="DK23" s="159"/>
      <c r="DL23" s="159"/>
      <c r="DM23" s="159"/>
      <c r="DN23" s="159"/>
      <c r="DO23" s="159"/>
      <c r="DP23" s="160"/>
      <c r="DQ23" s="160"/>
      <c r="DR23" s="160"/>
      <c r="DS23" s="160"/>
      <c r="DT23" s="160"/>
      <c r="DU23" s="160"/>
      <c r="DV23" s="157"/>
      <c r="DW23" s="158"/>
      <c r="DX23" s="159"/>
      <c r="DY23" s="159"/>
      <c r="DZ23" s="159"/>
      <c r="EA23" s="159"/>
      <c r="EB23" s="159"/>
      <c r="EC23" s="159"/>
      <c r="ED23" s="160"/>
      <c r="EE23" s="160"/>
      <c r="EF23" s="160"/>
      <c r="EG23" s="160"/>
      <c r="EH23" s="160"/>
      <c r="EI23" s="160"/>
      <c r="EJ23" s="157"/>
      <c r="EK23" s="158"/>
      <c r="EL23" s="159"/>
      <c r="EM23" s="159"/>
      <c r="EN23" s="159"/>
      <c r="EO23" s="159"/>
      <c r="EP23" s="159"/>
      <c r="EQ23" s="159"/>
      <c r="ER23" s="160"/>
      <c r="ES23" s="160"/>
      <c r="ET23" s="160"/>
      <c r="EU23" s="160"/>
      <c r="EV23" s="160"/>
      <c r="EW23" s="160"/>
      <c r="EX23" s="157"/>
      <c r="EY23" s="158"/>
      <c r="EZ23" s="159"/>
      <c r="FA23" s="159"/>
      <c r="FB23" s="159"/>
      <c r="FC23" s="159"/>
      <c r="FD23" s="159"/>
      <c r="FE23" s="159"/>
      <c r="FF23" s="160"/>
      <c r="FG23" s="160"/>
      <c r="FH23" s="160"/>
      <c r="FI23" s="160"/>
      <c r="FJ23" s="160"/>
      <c r="FK23" s="160"/>
      <c r="FL23" s="157"/>
      <c r="FM23" s="158"/>
      <c r="FN23" s="159"/>
      <c r="FO23" s="159"/>
      <c r="FP23" s="159"/>
      <c r="FQ23" s="159"/>
      <c r="FR23" s="159"/>
      <c r="FS23" s="159"/>
      <c r="FT23" s="160"/>
      <c r="FU23" s="160"/>
      <c r="FV23" s="160"/>
      <c r="FW23" s="160"/>
      <c r="FX23" s="160"/>
      <c r="FY23" s="160"/>
      <c r="FZ23" s="157"/>
      <c r="GA23" s="158"/>
      <c r="GB23" s="159"/>
      <c r="GC23" s="159"/>
      <c r="GD23" s="159"/>
      <c r="GE23" s="159"/>
      <c r="GF23" s="159"/>
      <c r="GG23" s="159"/>
      <c r="GH23" s="160"/>
      <c r="GI23" s="160"/>
      <c r="GJ23" s="160"/>
      <c r="GK23" s="160"/>
      <c r="GL23" s="160"/>
      <c r="GM23" s="160"/>
      <c r="GN23" s="157"/>
      <c r="GO23" s="158"/>
      <c r="GP23" s="159"/>
      <c r="GQ23" s="159"/>
      <c r="GR23" s="159"/>
      <c r="GS23" s="159"/>
      <c r="GT23" s="159"/>
      <c r="GU23" s="159"/>
      <c r="GV23" s="160"/>
      <c r="GW23" s="160"/>
      <c r="GX23" s="160"/>
      <c r="GY23" s="160"/>
      <c r="GZ23" s="160"/>
      <c r="HA23" s="160"/>
      <c r="HB23" s="157"/>
      <c r="HC23" s="158"/>
      <c r="HD23" s="159"/>
      <c r="HE23" s="159"/>
      <c r="HF23" s="159"/>
      <c r="HG23" s="159"/>
      <c r="HH23" s="159"/>
      <c r="HI23" s="159"/>
      <c r="HJ23" s="160"/>
      <c r="HK23" s="160"/>
      <c r="HL23" s="160"/>
      <c r="HM23" s="160"/>
      <c r="HN23" s="160"/>
      <c r="HO23" s="160"/>
      <c r="HP23" s="157"/>
      <c r="HQ23" s="158"/>
      <c r="HR23" s="159"/>
      <c r="HS23" s="159"/>
      <c r="HT23" s="159"/>
      <c r="HU23" s="159"/>
      <c r="HV23" s="159"/>
      <c r="HW23" s="159"/>
      <c r="HX23" s="160"/>
      <c r="HY23" s="160"/>
      <c r="HZ23" s="160"/>
      <c r="IA23" s="160"/>
      <c r="IB23" s="160"/>
      <c r="IC23" s="160"/>
      <c r="ID23" s="157"/>
      <c r="IE23" s="158"/>
      <c r="IF23" s="159"/>
      <c r="IG23" s="159"/>
      <c r="IH23" s="159"/>
      <c r="II23" s="159"/>
      <c r="IJ23" s="159"/>
      <c r="IK23" s="159"/>
      <c r="IL23" s="160"/>
      <c r="IM23" s="160"/>
      <c r="IN23" s="160"/>
      <c r="IO23" s="160"/>
      <c r="IP23" s="160"/>
      <c r="IQ23" s="160"/>
      <c r="IR23" s="157"/>
      <c r="IS23" s="158"/>
      <c r="IT23" s="159"/>
      <c r="IU23" s="159"/>
      <c r="IV23" s="159"/>
    </row>
    <row r="24" spans="1:256" ht="15" customHeight="1" thickBot="1">
      <c r="A24" s="174"/>
      <c r="B24" s="357">
        <f>'Datos PAR'!C28</f>
        <v>180</v>
      </c>
      <c r="C24" s="354" t="s">
        <v>149</v>
      </c>
      <c r="D24" s="325">
        <v>14.9</v>
      </c>
      <c r="E24" s="325">
        <v>30</v>
      </c>
      <c r="F24" s="325">
        <v>45.5</v>
      </c>
      <c r="G24" s="325">
        <v>59</v>
      </c>
      <c r="H24" s="343">
        <v>71</v>
      </c>
      <c r="I24" s="174"/>
      <c r="J24" s="366" t="s">
        <v>200</v>
      </c>
      <c r="K24" s="174"/>
      <c r="L24" s="174"/>
      <c r="M24" s="174"/>
      <c r="N24" s="322"/>
      <c r="O24" s="336"/>
      <c r="P24" s="321"/>
      <c r="Q24" s="511"/>
      <c r="R24" s="511"/>
      <c r="S24" s="321"/>
      <c r="T24" s="306"/>
      <c r="U24" s="298"/>
      <c r="V24" s="307"/>
      <c r="W24" s="307"/>
      <c r="X24" s="307"/>
      <c r="Y24" s="307"/>
      <c r="Z24" s="307"/>
      <c r="AA24" s="307"/>
      <c r="AB24" s="157"/>
      <c r="AC24" s="158"/>
      <c r="AD24" s="159"/>
      <c r="AE24" s="159"/>
      <c r="AF24" s="159"/>
      <c r="AG24" s="159"/>
      <c r="AH24" s="159"/>
      <c r="AI24" s="159"/>
      <c r="AJ24" s="160"/>
      <c r="AK24" s="160"/>
      <c r="AL24" s="160"/>
      <c r="AM24" s="160"/>
      <c r="AN24" s="160"/>
      <c r="AO24" s="160"/>
      <c r="AP24" s="157"/>
      <c r="AQ24" s="158"/>
      <c r="AR24" s="159"/>
      <c r="AS24" s="159"/>
      <c r="AT24" s="159"/>
      <c r="AU24" s="159"/>
      <c r="AV24" s="159"/>
      <c r="AW24" s="159"/>
      <c r="AX24" s="160"/>
      <c r="AY24" s="160"/>
      <c r="AZ24" s="160"/>
      <c r="BA24" s="160"/>
      <c r="BB24" s="160"/>
      <c r="BC24" s="160"/>
      <c r="BD24" s="157"/>
      <c r="BE24" s="158"/>
      <c r="BF24" s="159"/>
      <c r="BG24" s="159"/>
      <c r="BH24" s="159"/>
      <c r="BI24" s="159"/>
      <c r="BJ24" s="159"/>
      <c r="BK24" s="159"/>
      <c r="BL24" s="160"/>
      <c r="BM24" s="160"/>
      <c r="BN24" s="160"/>
      <c r="BO24" s="160"/>
      <c r="BP24" s="160"/>
      <c r="BQ24" s="160"/>
      <c r="BR24" s="157"/>
      <c r="BS24" s="158"/>
      <c r="BT24" s="159"/>
      <c r="BU24" s="159"/>
      <c r="BV24" s="159"/>
      <c r="BW24" s="159"/>
      <c r="BX24" s="159"/>
      <c r="BY24" s="159"/>
      <c r="BZ24" s="160"/>
      <c r="CA24" s="160"/>
      <c r="CB24" s="160"/>
      <c r="CC24" s="160"/>
      <c r="CD24" s="160"/>
      <c r="CE24" s="160"/>
      <c r="CF24" s="157"/>
      <c r="CG24" s="158"/>
      <c r="CH24" s="159"/>
      <c r="CI24" s="159"/>
      <c r="CJ24" s="159"/>
      <c r="CK24" s="159"/>
      <c r="CL24" s="159"/>
      <c r="CM24" s="159"/>
      <c r="CN24" s="160"/>
      <c r="CO24" s="160"/>
      <c r="CP24" s="160"/>
      <c r="CQ24" s="160"/>
      <c r="CR24" s="160"/>
      <c r="CS24" s="160"/>
      <c r="CT24" s="157"/>
      <c r="CU24" s="158"/>
      <c r="CV24" s="159"/>
      <c r="CW24" s="159"/>
      <c r="CX24" s="159"/>
      <c r="CY24" s="159"/>
      <c r="CZ24" s="159"/>
      <c r="DA24" s="159"/>
      <c r="DB24" s="160"/>
      <c r="DC24" s="160"/>
      <c r="DD24" s="160"/>
      <c r="DE24" s="160"/>
      <c r="DF24" s="160"/>
      <c r="DG24" s="160"/>
      <c r="DH24" s="157"/>
      <c r="DI24" s="158"/>
      <c r="DJ24" s="159"/>
      <c r="DK24" s="159"/>
      <c r="DL24" s="159"/>
      <c r="DM24" s="159"/>
      <c r="DN24" s="159"/>
      <c r="DO24" s="159"/>
      <c r="DP24" s="160"/>
      <c r="DQ24" s="160"/>
      <c r="DR24" s="160"/>
      <c r="DS24" s="160"/>
      <c r="DT24" s="160"/>
      <c r="DU24" s="160"/>
      <c r="DV24" s="157"/>
      <c r="DW24" s="158"/>
      <c r="DX24" s="159"/>
      <c r="DY24" s="159"/>
      <c r="DZ24" s="159"/>
      <c r="EA24" s="159"/>
      <c r="EB24" s="159"/>
      <c r="EC24" s="159"/>
      <c r="ED24" s="160"/>
      <c r="EE24" s="160"/>
      <c r="EF24" s="160"/>
      <c r="EG24" s="160"/>
      <c r="EH24" s="160"/>
      <c r="EI24" s="160"/>
      <c r="EJ24" s="157"/>
      <c r="EK24" s="158"/>
      <c r="EL24" s="159"/>
      <c r="EM24" s="159"/>
      <c r="EN24" s="159"/>
      <c r="EO24" s="159"/>
      <c r="EP24" s="159"/>
      <c r="EQ24" s="159"/>
      <c r="ER24" s="160"/>
      <c r="ES24" s="160"/>
      <c r="ET24" s="160"/>
      <c r="EU24" s="160"/>
      <c r="EV24" s="160"/>
      <c r="EW24" s="160"/>
      <c r="EX24" s="157"/>
      <c r="EY24" s="158"/>
      <c r="EZ24" s="159"/>
      <c r="FA24" s="159"/>
      <c r="FB24" s="159"/>
      <c r="FC24" s="159"/>
      <c r="FD24" s="159"/>
      <c r="FE24" s="159"/>
      <c r="FF24" s="160"/>
      <c r="FG24" s="160"/>
      <c r="FH24" s="160"/>
      <c r="FI24" s="160"/>
      <c r="FJ24" s="160"/>
      <c r="FK24" s="160"/>
      <c r="FL24" s="157"/>
      <c r="FM24" s="158"/>
      <c r="FN24" s="159"/>
      <c r="FO24" s="159"/>
      <c r="FP24" s="159"/>
      <c r="FQ24" s="159"/>
      <c r="FR24" s="159"/>
      <c r="FS24" s="159"/>
      <c r="FT24" s="160"/>
      <c r="FU24" s="160"/>
      <c r="FV24" s="160"/>
      <c r="FW24" s="160"/>
      <c r="FX24" s="160"/>
      <c r="FY24" s="160"/>
      <c r="FZ24" s="157"/>
      <c r="GA24" s="158"/>
      <c r="GB24" s="159"/>
      <c r="GC24" s="159"/>
      <c r="GD24" s="159"/>
      <c r="GE24" s="159"/>
      <c r="GF24" s="159"/>
      <c r="GG24" s="159"/>
      <c r="GH24" s="160"/>
      <c r="GI24" s="160"/>
      <c r="GJ24" s="160"/>
      <c r="GK24" s="160"/>
      <c r="GL24" s="160"/>
      <c r="GM24" s="160"/>
      <c r="GN24" s="157"/>
      <c r="GO24" s="158"/>
      <c r="GP24" s="159"/>
      <c r="GQ24" s="159"/>
      <c r="GR24" s="159"/>
      <c r="GS24" s="159"/>
      <c r="GT24" s="159"/>
      <c r="GU24" s="159"/>
      <c r="GV24" s="160"/>
      <c r="GW24" s="160"/>
      <c r="GX24" s="160"/>
      <c r="GY24" s="160"/>
      <c r="GZ24" s="160"/>
      <c r="HA24" s="160"/>
      <c r="HB24" s="157"/>
      <c r="HC24" s="158"/>
      <c r="HD24" s="159"/>
      <c r="HE24" s="159"/>
      <c r="HF24" s="159"/>
      <c r="HG24" s="159"/>
      <c r="HH24" s="159"/>
      <c r="HI24" s="159"/>
      <c r="HJ24" s="160"/>
      <c r="HK24" s="160"/>
      <c r="HL24" s="160"/>
      <c r="HM24" s="160"/>
      <c r="HN24" s="160"/>
      <c r="HO24" s="160"/>
      <c r="HP24" s="157"/>
      <c r="HQ24" s="158"/>
      <c r="HR24" s="159"/>
      <c r="HS24" s="159"/>
      <c r="HT24" s="159"/>
      <c r="HU24" s="159"/>
      <c r="HV24" s="159"/>
      <c r="HW24" s="159"/>
      <c r="HX24" s="160"/>
      <c r="HY24" s="160"/>
      <c r="HZ24" s="160"/>
      <c r="IA24" s="160"/>
      <c r="IB24" s="160"/>
      <c r="IC24" s="160"/>
      <c r="ID24" s="157"/>
      <c r="IE24" s="158"/>
      <c r="IF24" s="159"/>
      <c r="IG24" s="159"/>
      <c r="IH24" s="159"/>
      <c r="II24" s="159"/>
      <c r="IJ24" s="159"/>
      <c r="IK24" s="159"/>
      <c r="IL24" s="160"/>
      <c r="IM24" s="160"/>
      <c r="IN24" s="160"/>
      <c r="IO24" s="160"/>
      <c r="IP24" s="160"/>
      <c r="IQ24" s="160"/>
      <c r="IR24" s="157"/>
      <c r="IS24" s="158"/>
      <c r="IT24" s="159"/>
      <c r="IU24" s="159"/>
      <c r="IV24" s="159"/>
    </row>
    <row r="25" spans="1:256" ht="15" customHeight="1" thickBot="1">
      <c r="A25" s="174"/>
      <c r="B25" s="357">
        <f>'Datos PAR'!C29</f>
        <v>240</v>
      </c>
      <c r="C25" s="354" t="s">
        <v>150</v>
      </c>
      <c r="D25" s="325">
        <v>14.8</v>
      </c>
      <c r="E25" s="325">
        <v>30.2</v>
      </c>
      <c r="F25" s="325">
        <v>45.3</v>
      </c>
      <c r="G25" s="325">
        <v>59.5</v>
      </c>
      <c r="H25" s="343">
        <v>72</v>
      </c>
      <c r="I25" s="174"/>
      <c r="J25" s="174"/>
      <c r="K25" s="174"/>
      <c r="L25" s="174"/>
      <c r="M25" s="174"/>
      <c r="N25" s="322"/>
      <c r="O25" s="336"/>
      <c r="P25" s="321"/>
      <c r="Q25" s="511"/>
      <c r="R25" s="511"/>
      <c r="S25" s="321"/>
      <c r="T25" s="306"/>
      <c r="U25" s="298"/>
      <c r="V25" s="307"/>
      <c r="W25" s="307"/>
      <c r="X25" s="307"/>
      <c r="Y25" s="307"/>
      <c r="Z25" s="307"/>
      <c r="AA25" s="307"/>
      <c r="AC25" s="158"/>
      <c r="AD25" s="159"/>
      <c r="AE25" s="159"/>
      <c r="AF25" s="159"/>
      <c r="AG25" s="159"/>
      <c r="AH25" s="159"/>
      <c r="AI25" s="159"/>
      <c r="AJ25" s="160"/>
      <c r="AK25" s="160"/>
      <c r="AL25" s="160"/>
      <c r="AM25" s="160"/>
      <c r="AN25" s="160"/>
      <c r="AO25" s="160"/>
      <c r="AQ25" s="158"/>
      <c r="AR25" s="159"/>
      <c r="AS25" s="159"/>
      <c r="AT25" s="159"/>
      <c r="AU25" s="159"/>
      <c r="AV25" s="159"/>
      <c r="AW25" s="159"/>
      <c r="AX25" s="160"/>
      <c r="AY25" s="160"/>
      <c r="AZ25" s="160"/>
      <c r="BA25" s="160"/>
      <c r="BB25" s="160"/>
      <c r="BC25" s="160"/>
      <c r="BE25" s="158"/>
      <c r="BF25" s="159"/>
      <c r="BG25" s="159"/>
      <c r="BH25" s="159"/>
      <c r="BI25" s="159"/>
      <c r="BJ25" s="159"/>
      <c r="BK25" s="159"/>
      <c r="BL25" s="160"/>
      <c r="BM25" s="160"/>
      <c r="BN25" s="160"/>
      <c r="BO25" s="160"/>
      <c r="BP25" s="160"/>
      <c r="BQ25" s="160"/>
      <c r="BS25" s="158"/>
      <c r="BT25" s="159"/>
      <c r="BU25" s="159"/>
      <c r="BV25" s="159"/>
      <c r="BW25" s="159"/>
      <c r="BX25" s="159"/>
      <c r="BY25" s="159"/>
      <c r="BZ25" s="160"/>
      <c r="CA25" s="160"/>
      <c r="CB25" s="160"/>
      <c r="CC25" s="160"/>
      <c r="CD25" s="160"/>
      <c r="CE25" s="160"/>
      <c r="CG25" s="158"/>
      <c r="CH25" s="159"/>
      <c r="CI25" s="159"/>
      <c r="CJ25" s="159"/>
      <c r="CK25" s="159"/>
      <c r="CL25" s="159"/>
      <c r="CM25" s="159"/>
      <c r="CN25" s="160"/>
      <c r="CO25" s="160"/>
      <c r="CP25" s="160"/>
      <c r="CQ25" s="160"/>
      <c r="CR25" s="160"/>
      <c r="CS25" s="160"/>
      <c r="CU25" s="158"/>
      <c r="CV25" s="159"/>
      <c r="CW25" s="159"/>
      <c r="CX25" s="159"/>
      <c r="CY25" s="159"/>
      <c r="CZ25" s="159"/>
      <c r="DA25" s="159"/>
      <c r="DB25" s="160"/>
      <c r="DC25" s="160"/>
      <c r="DD25" s="160"/>
      <c r="DE25" s="160"/>
      <c r="DF25" s="160"/>
      <c r="DG25" s="160"/>
      <c r="DI25" s="158"/>
      <c r="DJ25" s="159"/>
      <c r="DK25" s="159"/>
      <c r="DL25" s="159"/>
      <c r="DM25" s="159"/>
      <c r="DN25" s="159"/>
      <c r="DO25" s="159"/>
      <c r="DP25" s="160"/>
      <c r="DQ25" s="160"/>
      <c r="DR25" s="160"/>
      <c r="DS25" s="160"/>
      <c r="DT25" s="160"/>
      <c r="DU25" s="160"/>
      <c r="DW25" s="158"/>
      <c r="DX25" s="159"/>
      <c r="DY25" s="159"/>
      <c r="DZ25" s="159"/>
      <c r="EA25" s="159"/>
      <c r="EB25" s="159"/>
      <c r="EC25" s="159"/>
      <c r="ED25" s="160"/>
      <c r="EE25" s="160"/>
      <c r="EF25" s="160"/>
      <c r="EG25" s="160"/>
      <c r="EH25" s="160"/>
      <c r="EI25" s="160"/>
      <c r="EK25" s="158"/>
      <c r="EL25" s="159"/>
      <c r="EM25" s="159"/>
      <c r="EN25" s="159"/>
      <c r="EO25" s="159"/>
      <c r="EP25" s="159"/>
      <c r="EQ25" s="159"/>
      <c r="ER25" s="160"/>
      <c r="ES25" s="160"/>
      <c r="ET25" s="160"/>
      <c r="EU25" s="160"/>
      <c r="EV25" s="160"/>
      <c r="EW25" s="160"/>
      <c r="EY25" s="158"/>
      <c r="EZ25" s="159"/>
      <c r="FA25" s="159"/>
      <c r="FB25" s="159"/>
      <c r="FC25" s="159"/>
      <c r="FD25" s="159"/>
      <c r="FE25" s="159"/>
      <c r="FF25" s="160"/>
      <c r="FG25" s="160"/>
      <c r="FH25" s="160"/>
      <c r="FI25" s="160"/>
      <c r="FJ25" s="160"/>
      <c r="FK25" s="160"/>
      <c r="FM25" s="158"/>
      <c r="FN25" s="159"/>
      <c r="FO25" s="159"/>
      <c r="FP25" s="159"/>
      <c r="FQ25" s="159"/>
      <c r="FR25" s="159"/>
      <c r="FS25" s="159"/>
      <c r="FT25" s="160"/>
      <c r="FU25" s="160"/>
      <c r="FV25" s="160"/>
      <c r="FW25" s="160"/>
      <c r="FX25" s="160"/>
      <c r="FY25" s="160"/>
      <c r="GA25" s="158"/>
      <c r="GB25" s="159"/>
      <c r="GC25" s="159"/>
      <c r="GD25" s="159"/>
      <c r="GE25" s="159"/>
      <c r="GF25" s="159"/>
      <c r="GG25" s="159"/>
      <c r="GH25" s="160"/>
      <c r="GI25" s="160"/>
      <c r="GJ25" s="160"/>
      <c r="GK25" s="160"/>
      <c r="GL25" s="160"/>
      <c r="GM25" s="160"/>
      <c r="GO25" s="158"/>
      <c r="GP25" s="159"/>
      <c r="GQ25" s="159"/>
      <c r="GR25" s="159"/>
      <c r="GS25" s="159"/>
      <c r="GT25" s="159"/>
      <c r="GU25" s="159"/>
      <c r="GV25" s="160"/>
      <c r="GW25" s="160"/>
      <c r="GX25" s="160"/>
      <c r="GY25" s="160"/>
      <c r="GZ25" s="160"/>
      <c r="HA25" s="160"/>
      <c r="HC25" s="158"/>
      <c r="HD25" s="159"/>
      <c r="HE25" s="159"/>
      <c r="HF25" s="159"/>
      <c r="HG25" s="159"/>
      <c r="HH25" s="159"/>
      <c r="HI25" s="159"/>
      <c r="HJ25" s="160"/>
      <c r="HK25" s="160"/>
      <c r="HL25" s="160"/>
      <c r="HM25" s="160"/>
      <c r="HN25" s="160"/>
      <c r="HO25" s="160"/>
      <c r="HQ25" s="158"/>
      <c r="HR25" s="159"/>
      <c r="HS25" s="159"/>
      <c r="HT25" s="159"/>
      <c r="HU25" s="159"/>
      <c r="HV25" s="159"/>
      <c r="HW25" s="159"/>
      <c r="HX25" s="160"/>
      <c r="HY25" s="160"/>
      <c r="HZ25" s="160"/>
      <c r="IA25" s="160"/>
      <c r="IB25" s="160"/>
      <c r="IC25" s="160"/>
      <c r="IE25" s="158"/>
      <c r="IF25" s="159"/>
      <c r="IG25" s="159"/>
      <c r="IH25" s="159"/>
      <c r="II25" s="159"/>
      <c r="IJ25" s="159"/>
      <c r="IK25" s="159"/>
      <c r="IL25" s="160"/>
      <c r="IM25" s="160"/>
      <c r="IN25" s="160"/>
      <c r="IO25" s="160"/>
      <c r="IP25" s="160"/>
      <c r="IQ25" s="160"/>
      <c r="IS25" s="158"/>
      <c r="IT25" s="159"/>
      <c r="IU25" s="159"/>
      <c r="IV25" s="159"/>
    </row>
    <row r="26" spans="1:256" ht="15" customHeight="1" thickBot="1">
      <c r="A26" s="174"/>
      <c r="B26" s="357">
        <f>'Datos PAR'!C30</f>
        <v>270</v>
      </c>
      <c r="C26" s="355" t="s">
        <v>151</v>
      </c>
      <c r="D26" s="344">
        <v>14.7</v>
      </c>
      <c r="E26" s="344">
        <v>30.3</v>
      </c>
      <c r="F26" s="344">
        <v>45.2</v>
      </c>
      <c r="G26" s="344">
        <v>59.4</v>
      </c>
      <c r="H26" s="345">
        <v>72.2</v>
      </c>
      <c r="I26" s="340"/>
      <c r="J26" s="340"/>
      <c r="K26" s="340"/>
      <c r="L26" s="340"/>
      <c r="M26" s="340"/>
      <c r="N26" s="322"/>
      <c r="O26" s="336"/>
      <c r="P26" s="321"/>
      <c r="Q26" s="321"/>
      <c r="R26" s="321"/>
      <c r="S26" s="321"/>
      <c r="T26" s="306"/>
      <c r="U26" s="306"/>
      <c r="V26" s="307"/>
      <c r="W26" s="307"/>
      <c r="X26" s="307"/>
      <c r="Y26" s="307"/>
      <c r="Z26" s="307"/>
      <c r="AA26" s="307"/>
      <c r="AC26" s="158"/>
      <c r="AD26" s="159"/>
      <c r="AE26" s="159"/>
      <c r="AF26" s="159"/>
      <c r="AG26" s="159"/>
      <c r="AH26" s="159"/>
      <c r="AI26" s="159"/>
      <c r="AJ26" s="160"/>
      <c r="AK26" s="160"/>
      <c r="AL26" s="160"/>
      <c r="AM26" s="160"/>
      <c r="AN26" s="160"/>
      <c r="AO26" s="160"/>
      <c r="AQ26" s="158"/>
      <c r="AR26" s="159"/>
      <c r="AS26" s="159"/>
      <c r="AT26" s="159"/>
      <c r="AU26" s="159"/>
      <c r="AV26" s="159"/>
      <c r="AW26" s="159"/>
      <c r="AX26" s="160"/>
      <c r="AY26" s="160"/>
      <c r="AZ26" s="160"/>
      <c r="BA26" s="160"/>
      <c r="BB26" s="160"/>
      <c r="BC26" s="160"/>
      <c r="BE26" s="158"/>
      <c r="BF26" s="159"/>
      <c r="BG26" s="159"/>
      <c r="BH26" s="159"/>
      <c r="BI26" s="159"/>
      <c r="BJ26" s="159"/>
      <c r="BK26" s="159"/>
      <c r="BL26" s="160"/>
      <c r="BM26" s="160"/>
      <c r="BN26" s="160"/>
      <c r="BO26" s="160"/>
      <c r="BP26" s="160"/>
      <c r="BQ26" s="160"/>
      <c r="BS26" s="158"/>
      <c r="BT26" s="159"/>
      <c r="BU26" s="159"/>
      <c r="BV26" s="159"/>
      <c r="BW26" s="159"/>
      <c r="BX26" s="159"/>
      <c r="BY26" s="159"/>
      <c r="BZ26" s="160"/>
      <c r="CA26" s="160"/>
      <c r="CB26" s="160"/>
      <c r="CC26" s="160"/>
      <c r="CD26" s="160"/>
      <c r="CE26" s="160"/>
      <c r="CG26" s="158"/>
      <c r="CH26" s="159"/>
      <c r="CI26" s="159"/>
      <c r="CJ26" s="159"/>
      <c r="CK26" s="159"/>
      <c r="CL26" s="159"/>
      <c r="CM26" s="159"/>
      <c r="CN26" s="160"/>
      <c r="CO26" s="160"/>
      <c r="CP26" s="160"/>
      <c r="CQ26" s="160"/>
      <c r="CR26" s="160"/>
      <c r="CS26" s="160"/>
      <c r="CU26" s="158"/>
      <c r="CV26" s="159"/>
      <c r="CW26" s="159"/>
      <c r="CX26" s="159"/>
      <c r="CY26" s="159"/>
      <c r="CZ26" s="159"/>
      <c r="DA26" s="159"/>
      <c r="DB26" s="160"/>
      <c r="DC26" s="160"/>
      <c r="DD26" s="160"/>
      <c r="DE26" s="160"/>
      <c r="DF26" s="160"/>
      <c r="DG26" s="160"/>
      <c r="DI26" s="158"/>
      <c r="DJ26" s="159"/>
      <c r="DK26" s="159"/>
      <c r="DL26" s="159"/>
      <c r="DM26" s="159"/>
      <c r="DN26" s="159"/>
      <c r="DO26" s="159"/>
      <c r="DP26" s="160"/>
      <c r="DQ26" s="160"/>
      <c r="DR26" s="160"/>
      <c r="DS26" s="160"/>
      <c r="DT26" s="160"/>
      <c r="DU26" s="160"/>
      <c r="DW26" s="158"/>
      <c r="DX26" s="159"/>
      <c r="DY26" s="159"/>
      <c r="DZ26" s="159"/>
      <c r="EA26" s="159"/>
      <c r="EB26" s="159"/>
      <c r="EC26" s="159"/>
      <c r="ED26" s="160"/>
      <c r="EE26" s="160"/>
      <c r="EF26" s="160"/>
      <c r="EG26" s="160"/>
      <c r="EH26" s="160"/>
      <c r="EI26" s="160"/>
      <c r="EK26" s="158"/>
      <c r="EL26" s="159"/>
      <c r="EM26" s="159"/>
      <c r="EN26" s="159"/>
      <c r="EO26" s="159"/>
      <c r="EP26" s="159"/>
      <c r="EQ26" s="159"/>
      <c r="ER26" s="160"/>
      <c r="ES26" s="160"/>
      <c r="ET26" s="160"/>
      <c r="EU26" s="160"/>
      <c r="EV26" s="160"/>
      <c r="EW26" s="160"/>
      <c r="EY26" s="158"/>
      <c r="EZ26" s="159"/>
      <c r="FA26" s="159"/>
      <c r="FB26" s="159"/>
      <c r="FC26" s="159"/>
      <c r="FD26" s="159"/>
      <c r="FE26" s="159"/>
      <c r="FF26" s="160"/>
      <c r="FG26" s="160"/>
      <c r="FH26" s="160"/>
      <c r="FI26" s="160"/>
      <c r="FJ26" s="160"/>
      <c r="FK26" s="160"/>
      <c r="FM26" s="158"/>
      <c r="FN26" s="159"/>
      <c r="FO26" s="159"/>
      <c r="FP26" s="159"/>
      <c r="FQ26" s="159"/>
      <c r="FR26" s="159"/>
      <c r="FS26" s="159"/>
      <c r="FT26" s="160"/>
      <c r="FU26" s="160"/>
      <c r="FV26" s="160"/>
      <c r="FW26" s="160"/>
      <c r="FX26" s="160"/>
      <c r="FY26" s="160"/>
      <c r="GA26" s="158"/>
      <c r="GB26" s="159"/>
      <c r="GC26" s="159"/>
      <c r="GD26" s="159"/>
      <c r="GE26" s="159"/>
      <c r="GF26" s="159"/>
      <c r="GG26" s="159"/>
      <c r="GH26" s="160"/>
      <c r="GI26" s="160"/>
      <c r="GJ26" s="160"/>
      <c r="GK26" s="160"/>
      <c r="GL26" s="160"/>
      <c r="GM26" s="160"/>
      <c r="GO26" s="158"/>
      <c r="GP26" s="159"/>
      <c r="GQ26" s="159"/>
      <c r="GR26" s="159"/>
      <c r="GS26" s="159"/>
      <c r="GT26" s="159"/>
      <c r="GU26" s="159"/>
      <c r="GV26" s="160"/>
      <c r="GW26" s="160"/>
      <c r="GX26" s="160"/>
      <c r="GY26" s="160"/>
      <c r="GZ26" s="160"/>
      <c r="HA26" s="160"/>
      <c r="HC26" s="158"/>
      <c r="HD26" s="159"/>
      <c r="HE26" s="159"/>
      <c r="HF26" s="159"/>
      <c r="HG26" s="159"/>
      <c r="HH26" s="159"/>
      <c r="HI26" s="159"/>
      <c r="HJ26" s="160"/>
      <c r="HK26" s="160"/>
      <c r="HL26" s="160"/>
      <c r="HM26" s="160"/>
      <c r="HN26" s="160"/>
      <c r="HO26" s="160"/>
      <c r="HQ26" s="158"/>
      <c r="HR26" s="159"/>
      <c r="HS26" s="159"/>
      <c r="HT26" s="159"/>
      <c r="HU26" s="159"/>
      <c r="HV26" s="159"/>
      <c r="HW26" s="159"/>
      <c r="HX26" s="160"/>
      <c r="HY26" s="160"/>
      <c r="HZ26" s="160"/>
      <c r="IA26" s="160"/>
      <c r="IB26" s="160"/>
      <c r="IC26" s="160"/>
      <c r="IE26" s="158"/>
      <c r="IF26" s="159"/>
      <c r="IG26" s="159"/>
      <c r="IH26" s="159"/>
      <c r="II26" s="159"/>
      <c r="IJ26" s="159"/>
      <c r="IK26" s="159"/>
      <c r="IL26" s="160"/>
      <c r="IM26" s="160"/>
      <c r="IN26" s="160"/>
      <c r="IO26" s="160"/>
      <c r="IP26" s="160"/>
      <c r="IQ26" s="160"/>
      <c r="IS26" s="158"/>
      <c r="IT26" s="159"/>
      <c r="IU26" s="159"/>
      <c r="IV26" s="159"/>
    </row>
    <row r="27" spans="1:256" ht="15" customHeight="1">
      <c r="A27" s="233"/>
      <c r="B27" s="174"/>
      <c r="C27" s="174"/>
      <c r="D27" s="174"/>
      <c r="E27" s="174"/>
      <c r="F27" s="174"/>
      <c r="G27" s="338"/>
      <c r="H27" s="339"/>
      <c r="I27" s="340"/>
      <c r="J27" s="340"/>
      <c r="K27" s="340"/>
      <c r="L27" s="340"/>
      <c r="M27" s="340"/>
      <c r="N27" s="322"/>
      <c r="O27" s="336"/>
      <c r="P27" s="321"/>
      <c r="Q27" s="321"/>
      <c r="R27" s="321"/>
      <c r="S27" s="321"/>
      <c r="T27" s="306"/>
      <c r="U27" s="306"/>
      <c r="V27" s="307"/>
      <c r="W27" s="307"/>
      <c r="X27" s="307"/>
      <c r="Y27" s="307"/>
      <c r="Z27" s="307"/>
      <c r="AA27" s="307"/>
      <c r="AC27" s="158"/>
      <c r="AD27" s="159"/>
      <c r="AE27" s="159"/>
      <c r="AF27" s="159"/>
      <c r="AG27" s="159"/>
      <c r="AH27" s="159"/>
      <c r="AI27" s="159"/>
      <c r="AJ27" s="160"/>
      <c r="AK27" s="160"/>
      <c r="AL27" s="160"/>
      <c r="AM27" s="160"/>
      <c r="AN27" s="160"/>
      <c r="AO27" s="160"/>
      <c r="AQ27" s="158"/>
      <c r="AR27" s="159"/>
      <c r="AS27" s="159"/>
      <c r="AT27" s="159"/>
      <c r="AU27" s="159"/>
      <c r="AV27" s="159"/>
      <c r="AW27" s="159"/>
      <c r="AX27" s="160"/>
      <c r="AY27" s="160"/>
      <c r="AZ27" s="160"/>
      <c r="BA27" s="160"/>
      <c r="BB27" s="160"/>
      <c r="BC27" s="160"/>
      <c r="BE27" s="158"/>
      <c r="BF27" s="159"/>
      <c r="BG27" s="159"/>
      <c r="BH27" s="159"/>
      <c r="BI27" s="159"/>
      <c r="BJ27" s="159"/>
      <c r="BK27" s="159"/>
      <c r="BL27" s="160"/>
      <c r="BM27" s="160"/>
      <c r="BN27" s="160"/>
      <c r="BO27" s="160"/>
      <c r="BP27" s="160"/>
      <c r="BQ27" s="160"/>
      <c r="BS27" s="158"/>
      <c r="BT27" s="159"/>
      <c r="BU27" s="159"/>
      <c r="BV27" s="159"/>
      <c r="BW27" s="159"/>
      <c r="BX27" s="159"/>
      <c r="BY27" s="159"/>
      <c r="BZ27" s="160"/>
      <c r="CA27" s="160"/>
      <c r="CB27" s="160"/>
      <c r="CC27" s="160"/>
      <c r="CD27" s="160"/>
      <c r="CE27" s="160"/>
      <c r="CG27" s="158"/>
      <c r="CH27" s="159"/>
      <c r="CI27" s="159"/>
      <c r="CJ27" s="159"/>
      <c r="CK27" s="159"/>
      <c r="CL27" s="159"/>
      <c r="CM27" s="159"/>
      <c r="CN27" s="160"/>
      <c r="CO27" s="160"/>
      <c r="CP27" s="160"/>
      <c r="CQ27" s="160"/>
      <c r="CR27" s="160"/>
      <c r="CS27" s="160"/>
      <c r="CU27" s="158"/>
      <c r="CV27" s="159"/>
      <c r="CW27" s="159"/>
      <c r="CX27" s="159"/>
      <c r="CY27" s="159"/>
      <c r="CZ27" s="159"/>
      <c r="DA27" s="159"/>
      <c r="DB27" s="160"/>
      <c r="DC27" s="160"/>
      <c r="DD27" s="160"/>
      <c r="DE27" s="160"/>
      <c r="DF27" s="160"/>
      <c r="DG27" s="160"/>
      <c r="DI27" s="158"/>
      <c r="DJ27" s="159"/>
      <c r="DK27" s="159"/>
      <c r="DL27" s="159"/>
      <c r="DM27" s="159"/>
      <c r="DN27" s="159"/>
      <c r="DO27" s="159"/>
      <c r="DP27" s="160"/>
      <c r="DQ27" s="160"/>
      <c r="DR27" s="160"/>
      <c r="DS27" s="160"/>
      <c r="DT27" s="160"/>
      <c r="DU27" s="160"/>
      <c r="DW27" s="158"/>
      <c r="DX27" s="159"/>
      <c r="DY27" s="159"/>
      <c r="DZ27" s="159"/>
      <c r="EA27" s="159"/>
      <c r="EB27" s="159"/>
      <c r="EC27" s="159"/>
      <c r="ED27" s="160"/>
      <c r="EE27" s="160"/>
      <c r="EF27" s="160"/>
      <c r="EG27" s="160"/>
      <c r="EH27" s="160"/>
      <c r="EI27" s="160"/>
      <c r="EK27" s="158"/>
      <c r="EL27" s="159"/>
      <c r="EM27" s="159"/>
      <c r="EN27" s="159"/>
      <c r="EO27" s="159"/>
      <c r="EP27" s="159"/>
      <c r="EQ27" s="159"/>
      <c r="ER27" s="160"/>
      <c r="ES27" s="160"/>
      <c r="ET27" s="160"/>
      <c r="EU27" s="160"/>
      <c r="EV27" s="160"/>
      <c r="EW27" s="160"/>
      <c r="EY27" s="158"/>
      <c r="EZ27" s="159"/>
      <c r="FA27" s="159"/>
      <c r="FB27" s="159"/>
      <c r="FC27" s="159"/>
      <c r="FD27" s="159"/>
      <c r="FE27" s="159"/>
      <c r="FF27" s="160"/>
      <c r="FG27" s="160"/>
      <c r="FH27" s="160"/>
      <c r="FI27" s="160"/>
      <c r="FJ27" s="160"/>
      <c r="FK27" s="160"/>
      <c r="FM27" s="158"/>
      <c r="FN27" s="159"/>
      <c r="FO27" s="159"/>
      <c r="FP27" s="159"/>
      <c r="FQ27" s="159"/>
      <c r="FR27" s="159"/>
      <c r="FS27" s="159"/>
      <c r="FT27" s="160"/>
      <c r="FU27" s="160"/>
      <c r="FV27" s="160"/>
      <c r="FW27" s="160"/>
      <c r="FX27" s="160"/>
      <c r="FY27" s="160"/>
      <c r="GA27" s="158"/>
      <c r="GB27" s="159"/>
      <c r="GC27" s="159"/>
      <c r="GD27" s="159"/>
      <c r="GE27" s="159"/>
      <c r="GF27" s="159"/>
      <c r="GG27" s="159"/>
      <c r="GH27" s="160"/>
      <c r="GI27" s="160"/>
      <c r="GJ27" s="160"/>
      <c r="GK27" s="160"/>
      <c r="GL27" s="160"/>
      <c r="GM27" s="160"/>
      <c r="GO27" s="158"/>
      <c r="GP27" s="159"/>
      <c r="GQ27" s="159"/>
      <c r="GR27" s="159"/>
      <c r="GS27" s="159"/>
      <c r="GT27" s="159"/>
      <c r="GU27" s="159"/>
      <c r="GV27" s="160"/>
      <c r="GW27" s="160"/>
      <c r="GX27" s="160"/>
      <c r="GY27" s="160"/>
      <c r="GZ27" s="160"/>
      <c r="HA27" s="160"/>
      <c r="HC27" s="158"/>
      <c r="HD27" s="159"/>
      <c r="HE27" s="159"/>
      <c r="HF27" s="159"/>
      <c r="HG27" s="159"/>
      <c r="HH27" s="159"/>
      <c r="HI27" s="159"/>
      <c r="HJ27" s="160"/>
      <c r="HK27" s="160"/>
      <c r="HL27" s="160"/>
      <c r="HM27" s="160"/>
      <c r="HN27" s="160"/>
      <c r="HO27" s="160"/>
      <c r="HQ27" s="158"/>
      <c r="HR27" s="159"/>
      <c r="HS27" s="159"/>
      <c r="HT27" s="159"/>
      <c r="HU27" s="159"/>
      <c r="HV27" s="159"/>
      <c r="HW27" s="159"/>
      <c r="HX27" s="160"/>
      <c r="HY27" s="160"/>
      <c r="HZ27" s="160"/>
      <c r="IA27" s="160"/>
      <c r="IB27" s="160"/>
      <c r="IC27" s="160"/>
      <c r="IE27" s="158"/>
      <c r="IF27" s="159"/>
      <c r="IG27" s="159"/>
      <c r="IH27" s="159"/>
      <c r="II27" s="159"/>
      <c r="IJ27" s="159"/>
      <c r="IK27" s="159"/>
      <c r="IL27" s="160"/>
      <c r="IM27" s="160"/>
      <c r="IN27" s="160"/>
      <c r="IO27" s="160"/>
      <c r="IP27" s="160"/>
      <c r="IQ27" s="160"/>
      <c r="IS27" s="158"/>
      <c r="IT27" s="159"/>
      <c r="IU27" s="159"/>
      <c r="IV27" s="159"/>
    </row>
    <row r="28" spans="1:256" ht="15" customHeight="1">
      <c r="A28" s="210" t="s">
        <v>157</v>
      </c>
      <c r="B28" s="346"/>
      <c r="C28" s="233"/>
      <c r="D28" s="234"/>
      <c r="E28" s="235"/>
      <c r="F28" s="210"/>
      <c r="G28" s="236"/>
      <c r="H28" s="173"/>
      <c r="I28" s="236"/>
      <c r="J28" s="173"/>
      <c r="K28" s="185" t="s">
        <v>158</v>
      </c>
      <c r="L28" s="234"/>
      <c r="M28" s="364"/>
      <c r="N28" s="493"/>
      <c r="O28" s="496"/>
      <c r="P28" s="496"/>
      <c r="Q28" s="497"/>
      <c r="R28" s="496"/>
      <c r="S28" s="496"/>
      <c r="T28" s="257"/>
      <c r="U28" s="308"/>
      <c r="V28" s="308"/>
      <c r="W28" s="298"/>
      <c r="X28" s="258"/>
      <c r="Y28" s="309"/>
      <c r="Z28" s="309"/>
      <c r="AA28" s="298"/>
      <c r="AC28" s="488"/>
      <c r="AD28" s="494"/>
      <c r="AE28" s="494"/>
      <c r="AF28" s="495"/>
      <c r="AG28" s="494"/>
      <c r="AH28" s="494"/>
      <c r="AI28" s="165"/>
      <c r="AJ28" s="165"/>
      <c r="AL28" s="164"/>
      <c r="AM28" s="166"/>
      <c r="AN28" s="166"/>
      <c r="AQ28" s="488"/>
      <c r="AR28" s="494"/>
      <c r="AS28" s="494"/>
      <c r="AT28" s="495"/>
      <c r="AU28" s="494"/>
      <c r="AV28" s="494"/>
      <c r="AW28" s="165"/>
      <c r="AX28" s="165"/>
      <c r="AZ28" s="164"/>
      <c r="BA28" s="166"/>
      <c r="BB28" s="166"/>
      <c r="BE28" s="488"/>
      <c r="BF28" s="494"/>
      <c r="BG28" s="494"/>
      <c r="BH28" s="495"/>
      <c r="BI28" s="494"/>
      <c r="BJ28" s="494"/>
      <c r="BK28" s="165"/>
      <c r="BL28" s="165"/>
      <c r="BN28" s="164"/>
      <c r="BO28" s="166"/>
      <c r="BP28" s="166"/>
      <c r="BS28" s="488"/>
      <c r="BT28" s="494"/>
      <c r="BU28" s="494"/>
      <c r="BV28" s="495"/>
      <c r="BW28" s="494"/>
      <c r="BX28" s="494"/>
      <c r="BY28" s="165"/>
      <c r="BZ28" s="165"/>
      <c r="CB28" s="164"/>
      <c r="CC28" s="166"/>
      <c r="CD28" s="166"/>
      <c r="CG28" s="488"/>
      <c r="CH28" s="494"/>
      <c r="CI28" s="494"/>
      <c r="CJ28" s="495"/>
      <c r="CK28" s="494"/>
      <c r="CL28" s="494"/>
      <c r="CM28" s="165"/>
      <c r="CN28" s="165"/>
      <c r="CP28" s="164"/>
      <c r="CQ28" s="166"/>
      <c r="CR28" s="166"/>
      <c r="CU28" s="488"/>
      <c r="CV28" s="494"/>
      <c r="CW28" s="494"/>
      <c r="CX28" s="495"/>
      <c r="CY28" s="494"/>
      <c r="CZ28" s="494"/>
      <c r="DA28" s="165"/>
      <c r="DB28" s="165"/>
      <c r="DD28" s="164"/>
      <c r="DE28" s="166"/>
      <c r="DF28" s="166"/>
      <c r="DI28" s="488"/>
      <c r="DJ28" s="494"/>
      <c r="DK28" s="494"/>
      <c r="DL28" s="495"/>
      <c r="DM28" s="494"/>
      <c r="DN28" s="494"/>
      <c r="DO28" s="165"/>
      <c r="DP28" s="165"/>
      <c r="DR28" s="164"/>
      <c r="DS28" s="166"/>
      <c r="DT28" s="166"/>
      <c r="DW28" s="488"/>
      <c r="DX28" s="494"/>
      <c r="DY28" s="494"/>
      <c r="DZ28" s="495"/>
      <c r="EA28" s="494"/>
      <c r="EB28" s="494"/>
      <c r="EC28" s="165"/>
      <c r="ED28" s="165"/>
      <c r="EF28" s="164"/>
      <c r="EG28" s="166"/>
      <c r="EH28" s="166"/>
      <c r="EK28" s="488"/>
      <c r="EL28" s="494"/>
      <c r="EM28" s="494"/>
      <c r="EN28" s="495"/>
      <c r="EO28" s="494"/>
      <c r="EP28" s="494"/>
      <c r="EQ28" s="165"/>
      <c r="ER28" s="165"/>
      <c r="ET28" s="164"/>
      <c r="EU28" s="166"/>
      <c r="EV28" s="166"/>
      <c r="EY28" s="488"/>
      <c r="EZ28" s="494"/>
      <c r="FA28" s="494"/>
      <c r="FB28" s="495"/>
      <c r="FC28" s="494"/>
      <c r="FD28" s="494"/>
      <c r="FE28" s="165"/>
      <c r="FF28" s="165"/>
      <c r="FH28" s="164"/>
      <c r="FI28" s="166"/>
      <c r="FJ28" s="166"/>
      <c r="FM28" s="488"/>
      <c r="FN28" s="494"/>
      <c r="FO28" s="494"/>
      <c r="FP28" s="495"/>
      <c r="FQ28" s="494"/>
      <c r="FR28" s="494"/>
      <c r="FS28" s="165"/>
      <c r="FT28" s="165"/>
      <c r="FV28" s="164"/>
      <c r="FW28" s="166"/>
      <c r="FX28" s="166"/>
      <c r="GA28" s="488"/>
      <c r="GB28" s="494"/>
      <c r="GC28" s="494"/>
      <c r="GD28" s="495"/>
      <c r="GE28" s="494"/>
      <c r="GF28" s="494"/>
      <c r="GG28" s="165"/>
      <c r="GH28" s="165"/>
      <c r="GJ28" s="164"/>
      <c r="GK28" s="166"/>
      <c r="GL28" s="166"/>
      <c r="GO28" s="488"/>
      <c r="GP28" s="494"/>
      <c r="GQ28" s="494"/>
      <c r="GR28" s="495"/>
      <c r="GS28" s="494"/>
      <c r="GT28" s="494"/>
      <c r="GU28" s="165"/>
      <c r="GV28" s="165"/>
      <c r="GX28" s="164"/>
      <c r="GY28" s="166"/>
      <c r="GZ28" s="166"/>
      <c r="HC28" s="488"/>
      <c r="HD28" s="494"/>
      <c r="HE28" s="494"/>
      <c r="HF28" s="495"/>
      <c r="HG28" s="494"/>
      <c r="HH28" s="494"/>
      <c r="HI28" s="165"/>
      <c r="HJ28" s="165"/>
      <c r="HL28" s="164"/>
      <c r="HM28" s="166"/>
      <c r="HN28" s="166"/>
      <c r="HQ28" s="488"/>
      <c r="HR28" s="494"/>
      <c r="HS28" s="494"/>
      <c r="HT28" s="495"/>
      <c r="HU28" s="494"/>
      <c r="HV28" s="494"/>
      <c r="HW28" s="165"/>
      <c r="HX28" s="165"/>
      <c r="HZ28" s="164"/>
      <c r="IA28" s="166"/>
      <c r="IB28" s="166"/>
      <c r="IE28" s="488"/>
      <c r="IF28" s="494"/>
      <c r="IG28" s="494"/>
      <c r="IH28" s="495"/>
      <c r="II28" s="494"/>
      <c r="IJ28" s="494"/>
      <c r="IK28" s="165"/>
      <c r="IL28" s="165"/>
      <c r="IN28" s="164"/>
      <c r="IO28" s="166"/>
      <c r="IP28" s="166"/>
      <c r="IS28" s="488"/>
      <c r="IT28" s="494"/>
      <c r="IU28" s="494"/>
      <c r="IV28" s="164"/>
    </row>
    <row r="29" spans="1:256" s="244" customFormat="1" ht="15" customHeight="1">
      <c r="A29" s="211" t="s">
        <v>159</v>
      </c>
      <c r="B29" s="211"/>
      <c r="C29" s="237"/>
      <c r="D29" s="212"/>
      <c r="E29" s="239" t="s">
        <v>160</v>
      </c>
      <c r="F29" s="238"/>
      <c r="G29" s="240"/>
      <c r="H29" s="241"/>
      <c r="I29" s="241"/>
      <c r="J29" s="241"/>
      <c r="K29" s="241"/>
      <c r="L29" s="241"/>
      <c r="M29" s="241"/>
      <c r="N29" s="493"/>
      <c r="O29" s="493"/>
      <c r="P29" s="365"/>
      <c r="Q29" s="298"/>
      <c r="R29" s="463"/>
      <c r="S29" s="512"/>
      <c r="T29" s="312"/>
      <c r="U29" s="310"/>
      <c r="V29" s="311"/>
      <c r="W29" s="311"/>
      <c r="X29" s="311"/>
      <c r="Y29" s="311"/>
      <c r="Z29" s="311"/>
      <c r="AA29" s="311"/>
      <c r="AB29" s="242"/>
      <c r="AC29" s="489"/>
      <c r="AD29" s="489"/>
      <c r="AE29" s="243"/>
      <c r="AF29" s="242"/>
      <c r="AG29" s="490"/>
      <c r="AH29" s="491"/>
      <c r="AI29" s="243"/>
      <c r="AJ29" s="242"/>
      <c r="AK29" s="242"/>
      <c r="AL29" s="242"/>
      <c r="AM29" s="242"/>
      <c r="AN29" s="242"/>
      <c r="AO29" s="242"/>
      <c r="AP29" s="242"/>
      <c r="AQ29" s="489"/>
      <c r="AR29" s="489"/>
      <c r="AS29" s="243"/>
      <c r="AT29" s="242"/>
      <c r="AU29" s="490"/>
      <c r="AV29" s="491"/>
      <c r="AW29" s="243"/>
      <c r="AX29" s="242"/>
      <c r="AY29" s="242"/>
      <c r="AZ29" s="242"/>
      <c r="BA29" s="242"/>
      <c r="BB29" s="242"/>
      <c r="BC29" s="242"/>
      <c r="BD29" s="242"/>
      <c r="BE29" s="489"/>
      <c r="BF29" s="489"/>
      <c r="BG29" s="243"/>
      <c r="BH29" s="242"/>
      <c r="BI29" s="490"/>
      <c r="BJ29" s="491"/>
      <c r="BK29" s="243"/>
      <c r="BL29" s="242"/>
      <c r="BM29" s="242"/>
      <c r="BN29" s="242"/>
      <c r="BO29" s="242"/>
      <c r="BP29" s="242"/>
      <c r="BQ29" s="242"/>
      <c r="BR29" s="242"/>
      <c r="BS29" s="489"/>
      <c r="BT29" s="489"/>
      <c r="BU29" s="243"/>
      <c r="BV29" s="242"/>
      <c r="BW29" s="490"/>
      <c r="BX29" s="491"/>
      <c r="BY29" s="243"/>
      <c r="BZ29" s="242"/>
      <c r="CA29" s="242"/>
      <c r="CB29" s="242"/>
      <c r="CC29" s="242"/>
      <c r="CD29" s="242"/>
      <c r="CE29" s="242"/>
      <c r="CF29" s="242"/>
      <c r="CG29" s="489"/>
      <c r="CH29" s="489"/>
      <c r="CI29" s="243"/>
      <c r="CJ29" s="242"/>
      <c r="CK29" s="490"/>
      <c r="CL29" s="491"/>
      <c r="CM29" s="243"/>
      <c r="CN29" s="242"/>
      <c r="CO29" s="242"/>
      <c r="CP29" s="242"/>
      <c r="CQ29" s="242"/>
      <c r="CR29" s="242"/>
      <c r="CS29" s="242"/>
      <c r="CT29" s="242"/>
      <c r="CU29" s="489"/>
      <c r="CV29" s="489"/>
      <c r="CW29" s="243"/>
      <c r="CX29" s="242"/>
      <c r="CY29" s="490"/>
      <c r="CZ29" s="491"/>
      <c r="DA29" s="243"/>
      <c r="DB29" s="242"/>
      <c r="DC29" s="242"/>
      <c r="DD29" s="242"/>
      <c r="DE29" s="242"/>
      <c r="DF29" s="242"/>
      <c r="DG29" s="242"/>
      <c r="DH29" s="242"/>
      <c r="DI29" s="489"/>
      <c r="DJ29" s="489"/>
      <c r="DK29" s="243"/>
      <c r="DL29" s="242"/>
      <c r="DM29" s="490"/>
      <c r="DN29" s="491"/>
      <c r="DO29" s="243"/>
      <c r="DP29" s="242"/>
      <c r="DQ29" s="242"/>
      <c r="DR29" s="242"/>
      <c r="DS29" s="242"/>
      <c r="DT29" s="242"/>
      <c r="DU29" s="242"/>
      <c r="DV29" s="242"/>
      <c r="DW29" s="489"/>
      <c r="DX29" s="489"/>
      <c r="DY29" s="243"/>
      <c r="DZ29" s="242"/>
      <c r="EA29" s="490"/>
      <c r="EB29" s="491"/>
      <c r="EC29" s="243"/>
      <c r="ED29" s="242"/>
      <c r="EE29" s="242"/>
      <c r="EF29" s="242"/>
      <c r="EG29" s="242"/>
      <c r="EH29" s="242"/>
      <c r="EI29" s="242"/>
      <c r="EJ29" s="242"/>
      <c r="EK29" s="489"/>
      <c r="EL29" s="489"/>
      <c r="EM29" s="243"/>
      <c r="EN29" s="242"/>
      <c r="EO29" s="490"/>
      <c r="EP29" s="491"/>
      <c r="EQ29" s="243"/>
      <c r="ER29" s="242"/>
      <c r="ES29" s="242"/>
      <c r="ET29" s="242"/>
      <c r="EU29" s="242"/>
      <c r="EV29" s="242"/>
      <c r="EW29" s="242"/>
      <c r="EX29" s="242"/>
      <c r="EY29" s="489"/>
      <c r="EZ29" s="489"/>
      <c r="FA29" s="243"/>
      <c r="FB29" s="242"/>
      <c r="FC29" s="490"/>
      <c r="FD29" s="491"/>
      <c r="FE29" s="243"/>
      <c r="FF29" s="242"/>
      <c r="FG29" s="242"/>
      <c r="FH29" s="242"/>
      <c r="FI29" s="242"/>
      <c r="FJ29" s="242"/>
      <c r="FK29" s="242"/>
      <c r="FL29" s="242"/>
      <c r="FM29" s="489"/>
      <c r="FN29" s="489"/>
      <c r="FO29" s="243"/>
      <c r="FP29" s="242"/>
      <c r="FQ29" s="490"/>
      <c r="FR29" s="491"/>
      <c r="FS29" s="243"/>
      <c r="FT29" s="242"/>
      <c r="FU29" s="242"/>
      <c r="FV29" s="242"/>
      <c r="FW29" s="242"/>
      <c r="FX29" s="242"/>
      <c r="FY29" s="242"/>
      <c r="FZ29" s="242"/>
      <c r="GA29" s="489"/>
      <c r="GB29" s="489"/>
      <c r="GC29" s="243"/>
      <c r="GD29" s="242"/>
      <c r="GE29" s="490"/>
      <c r="GF29" s="491"/>
      <c r="GG29" s="243"/>
      <c r="GH29" s="242"/>
      <c r="GI29" s="242"/>
      <c r="GJ29" s="242"/>
      <c r="GK29" s="242"/>
      <c r="GL29" s="242"/>
      <c r="GM29" s="242"/>
      <c r="GN29" s="242"/>
      <c r="GO29" s="489"/>
      <c r="GP29" s="489"/>
      <c r="GQ29" s="243"/>
      <c r="GR29" s="242"/>
      <c r="GS29" s="490"/>
      <c r="GT29" s="491"/>
      <c r="GU29" s="243"/>
      <c r="GV29" s="242"/>
      <c r="GW29" s="242"/>
      <c r="GX29" s="242"/>
      <c r="GY29" s="242"/>
      <c r="GZ29" s="242"/>
      <c r="HA29" s="242"/>
      <c r="HB29" s="242"/>
      <c r="HC29" s="489"/>
      <c r="HD29" s="489"/>
      <c r="HE29" s="243"/>
      <c r="HF29" s="242"/>
      <c r="HG29" s="490"/>
      <c r="HH29" s="491"/>
      <c r="HI29" s="243"/>
      <c r="HJ29" s="242"/>
      <c r="HK29" s="242"/>
      <c r="HL29" s="242"/>
      <c r="HM29" s="242"/>
      <c r="HN29" s="242"/>
      <c r="HO29" s="242"/>
      <c r="HP29" s="242"/>
      <c r="HQ29" s="489"/>
      <c r="HR29" s="489"/>
      <c r="HS29" s="243"/>
      <c r="HT29" s="242"/>
      <c r="HU29" s="490"/>
      <c r="HV29" s="491"/>
      <c r="HW29" s="243"/>
      <c r="HX29" s="242"/>
      <c r="HY29" s="242"/>
      <c r="HZ29" s="242"/>
      <c r="IA29" s="242"/>
      <c r="IB29" s="242"/>
      <c r="IC29" s="242"/>
      <c r="ID29" s="242"/>
      <c r="IE29" s="489"/>
      <c r="IF29" s="489"/>
      <c r="IG29" s="243"/>
      <c r="IH29" s="242"/>
      <c r="II29" s="490"/>
      <c r="IJ29" s="491"/>
      <c r="IK29" s="243"/>
      <c r="IL29" s="242"/>
      <c r="IM29" s="242"/>
      <c r="IN29" s="242"/>
      <c r="IO29" s="242"/>
      <c r="IP29" s="242"/>
      <c r="IQ29" s="242"/>
      <c r="IR29" s="242"/>
      <c r="IS29" s="489"/>
      <c r="IT29" s="489"/>
      <c r="IU29" s="243"/>
      <c r="IV29" s="242"/>
    </row>
    <row r="30" spans="1:256" ht="15" customHeight="1">
      <c r="A30" s="492" t="s">
        <v>161</v>
      </c>
      <c r="B30" s="492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493"/>
      <c r="O30" s="493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C30" s="488"/>
      <c r="AD30" s="488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Q30" s="488"/>
      <c r="AR30" s="488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E30" s="488"/>
      <c r="BF30" s="488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S30" s="488"/>
      <c r="BT30" s="488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G30" s="488"/>
      <c r="CH30" s="488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U30" s="488"/>
      <c r="CV30" s="488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I30" s="488"/>
      <c r="DJ30" s="488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W30" s="488"/>
      <c r="DX30" s="488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K30" s="488"/>
      <c r="EL30" s="488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Y30" s="488"/>
      <c r="EZ30" s="488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M30" s="488"/>
      <c r="FN30" s="488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GA30" s="488"/>
      <c r="GB30" s="488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O30" s="488"/>
      <c r="GP30" s="488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C30" s="488"/>
      <c r="HD30" s="488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Q30" s="488"/>
      <c r="HR30" s="488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E30" s="488"/>
      <c r="IF30" s="488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S30" s="488"/>
      <c r="IT30" s="488"/>
      <c r="IU30" s="141"/>
      <c r="IV30" s="141"/>
    </row>
    <row r="31" spans="1:256" ht="15" customHeight="1">
      <c r="A31" s="513"/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E31" s="168"/>
      <c r="IF31" s="168"/>
      <c r="IG31" s="168"/>
      <c r="IH31" s="168"/>
      <c r="II31" s="168"/>
      <c r="IJ31" s="168"/>
      <c r="IK31" s="168"/>
      <c r="IL31" s="168"/>
      <c r="IM31" s="168"/>
      <c r="IN31" s="168"/>
      <c r="IO31" s="168"/>
      <c r="IP31" s="168"/>
      <c r="IQ31" s="168"/>
      <c r="IS31" s="168"/>
      <c r="IT31" s="168"/>
      <c r="IU31" s="168"/>
      <c r="IV31" s="168"/>
    </row>
    <row r="32" spans="1:256" ht="15" customHeight="1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S32" s="168"/>
      <c r="IT32" s="168"/>
      <c r="IU32" s="168"/>
      <c r="IV32" s="168"/>
    </row>
    <row r="33" spans="1:256" ht="15" customHeight="1">
      <c r="A33" s="513"/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  <c r="IP33" s="168"/>
      <c r="IQ33" s="168"/>
      <c r="IS33" s="168"/>
      <c r="IT33" s="168"/>
      <c r="IU33" s="168"/>
      <c r="IV33" s="168"/>
    </row>
    <row r="34" spans="1:256" ht="15" customHeight="1">
      <c r="A34" s="513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298"/>
      <c r="O34" s="298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U34" s="169"/>
      <c r="IV34" s="169"/>
    </row>
    <row r="35" spans="1:255" ht="15" customHeight="1">
      <c r="A35" s="186" t="s">
        <v>162</v>
      </c>
      <c r="B35" s="199"/>
      <c r="C35" s="245"/>
      <c r="D35" s="482"/>
      <c r="E35" s="483"/>
      <c r="F35" s="484"/>
      <c r="G35" s="175"/>
      <c r="H35" s="175"/>
      <c r="I35" s="175"/>
      <c r="J35" s="175"/>
      <c r="K35" s="175"/>
      <c r="L35" s="175"/>
      <c r="M35" s="175"/>
      <c r="N35" s="265"/>
      <c r="O35" s="302"/>
      <c r="P35" s="299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C35" s="152"/>
      <c r="AD35" s="143"/>
      <c r="AE35" s="139"/>
      <c r="AQ35" s="152"/>
      <c r="AR35" s="143"/>
      <c r="AS35" s="139"/>
      <c r="BE35" s="152"/>
      <c r="BF35" s="143"/>
      <c r="BG35" s="139"/>
      <c r="BS35" s="152"/>
      <c r="BT35" s="143"/>
      <c r="BU35" s="139"/>
      <c r="CG35" s="152"/>
      <c r="CH35" s="143"/>
      <c r="CI35" s="139"/>
      <c r="CU35" s="152"/>
      <c r="CV35" s="143"/>
      <c r="CW35" s="139"/>
      <c r="DI35" s="152"/>
      <c r="DJ35" s="143"/>
      <c r="DK35" s="139"/>
      <c r="DW35" s="152"/>
      <c r="DX35" s="143"/>
      <c r="DY35" s="139"/>
      <c r="EK35" s="152"/>
      <c r="EL35" s="143"/>
      <c r="EM35" s="139"/>
      <c r="EY35" s="152"/>
      <c r="EZ35" s="143"/>
      <c r="FA35" s="139"/>
      <c r="FM35" s="152"/>
      <c r="FN35" s="143"/>
      <c r="FO35" s="139"/>
      <c r="GA35" s="152"/>
      <c r="GB35" s="143"/>
      <c r="GC35" s="139"/>
      <c r="GO35" s="152"/>
      <c r="GP35" s="143"/>
      <c r="GQ35" s="139"/>
      <c r="HC35" s="152"/>
      <c r="HD35" s="143"/>
      <c r="HE35" s="139"/>
      <c r="HQ35" s="152"/>
      <c r="HR35" s="143"/>
      <c r="HS35" s="139"/>
      <c r="IE35" s="152"/>
      <c r="IF35" s="143"/>
      <c r="IG35" s="139"/>
      <c r="IS35" s="152"/>
      <c r="IT35" s="143"/>
      <c r="IU35" s="139"/>
    </row>
    <row r="36" spans="1:255" ht="15" customHeight="1">
      <c r="A36" s="186" t="s">
        <v>175</v>
      </c>
      <c r="B36" s="199"/>
      <c r="C36" s="245"/>
      <c r="D36" s="482"/>
      <c r="E36" s="483"/>
      <c r="F36" s="484"/>
      <c r="G36" s="175"/>
      <c r="H36" s="175"/>
      <c r="I36" s="175"/>
      <c r="J36" s="175"/>
      <c r="K36" s="175"/>
      <c r="L36" s="175"/>
      <c r="M36" s="175"/>
      <c r="N36" s="265"/>
      <c r="O36" s="302"/>
      <c r="P36" s="299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C36" s="152"/>
      <c r="AD36" s="143"/>
      <c r="AE36" s="139"/>
      <c r="AQ36" s="152"/>
      <c r="AR36" s="143"/>
      <c r="AS36" s="139"/>
      <c r="BE36" s="152"/>
      <c r="BF36" s="143"/>
      <c r="BG36" s="139"/>
      <c r="BS36" s="152"/>
      <c r="BT36" s="143"/>
      <c r="BU36" s="139"/>
      <c r="CG36" s="152"/>
      <c r="CH36" s="143"/>
      <c r="CI36" s="139"/>
      <c r="CU36" s="152"/>
      <c r="CV36" s="143"/>
      <c r="CW36" s="139"/>
      <c r="DI36" s="152"/>
      <c r="DJ36" s="143"/>
      <c r="DK36" s="139"/>
      <c r="DW36" s="152"/>
      <c r="DX36" s="143"/>
      <c r="DY36" s="139"/>
      <c r="EK36" s="152"/>
      <c r="EL36" s="143"/>
      <c r="EM36" s="139"/>
      <c r="EY36" s="152"/>
      <c r="EZ36" s="143"/>
      <c r="FA36" s="139"/>
      <c r="FM36" s="152"/>
      <c r="FN36" s="143"/>
      <c r="FO36" s="139"/>
      <c r="GA36" s="152"/>
      <c r="GB36" s="143"/>
      <c r="GC36" s="139"/>
      <c r="GO36" s="152"/>
      <c r="GP36" s="143"/>
      <c r="GQ36" s="139"/>
      <c r="HC36" s="152"/>
      <c r="HD36" s="143"/>
      <c r="HE36" s="139"/>
      <c r="HQ36" s="152"/>
      <c r="HR36" s="143"/>
      <c r="HS36" s="139"/>
      <c r="IE36" s="152"/>
      <c r="IF36" s="143"/>
      <c r="IG36" s="139"/>
      <c r="IS36" s="152"/>
      <c r="IT36" s="143"/>
      <c r="IU36" s="139"/>
    </row>
    <row r="37" spans="1:27" ht="15.75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</row>
    <row r="38" spans="1:27" ht="15.7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</row>
    <row r="39" spans="1:27" ht="15.75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</row>
    <row r="40" spans="1:27" ht="15.75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</row>
    <row r="41" spans="1:27" ht="15.75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</row>
    <row r="42" spans="1:27" ht="15.75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</row>
    <row r="43" spans="1:27" ht="15.75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</row>
    <row r="44" spans="1:13" ht="15.75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</row>
    <row r="45" spans="1:13" ht="15.75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</row>
    <row r="46" spans="1:13" ht="15.75">
      <c r="A46" s="294"/>
      <c r="B46" s="294"/>
      <c r="C46" s="294"/>
      <c r="D46" s="294"/>
      <c r="E46" s="294"/>
      <c r="F46" s="137"/>
      <c r="G46" s="294"/>
      <c r="H46" s="294"/>
      <c r="I46" s="294"/>
      <c r="J46" s="294"/>
      <c r="K46" s="294"/>
      <c r="L46" s="294"/>
      <c r="M46" s="294"/>
    </row>
    <row r="47" spans="1:13" ht="15.75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</row>
    <row r="48" spans="1:13" ht="15.75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</row>
    <row r="49" spans="1:13" ht="15.7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</row>
    <row r="50" spans="1:13" ht="15.75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</row>
    <row r="51" spans="1:13" ht="15.75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</row>
    <row r="52" spans="1:13" ht="15.75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</row>
    <row r="53" spans="1:13" ht="15.75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</row>
    <row r="54" spans="1:13" ht="15.75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</row>
    <row r="55" spans="1:13" ht="15.75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1:13" ht="15.75">
      <c r="A56" s="294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</row>
    <row r="57" spans="1:13" ht="15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1:13" ht="15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</row>
    <row r="59" spans="1:13" ht="15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</row>
    <row r="60" spans="1:13" ht="15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</row>
    <row r="61" spans="1:13" ht="15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</row>
    <row r="62" spans="1:13" ht="15.75">
      <c r="A62" s="294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</row>
    <row r="63" spans="1:13" ht="15.75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</row>
    <row r="64" spans="1:13" ht="15.75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</row>
    <row r="65" spans="1:13" ht="15.75">
      <c r="A65" s="294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</row>
    <row r="66" spans="1:13" ht="15.75">
      <c r="A66" s="294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</row>
    <row r="67" spans="1:13" ht="15.75">
      <c r="A67" s="294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</row>
    <row r="68" spans="1:13" ht="15.75">
      <c r="A68" s="294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</row>
    <row r="69" spans="1:13" ht="15.75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</row>
    <row r="70" spans="1:13" ht="15.75">
      <c r="A70" s="294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</row>
    <row r="71" spans="1:13" ht="15.75">
      <c r="A71" s="294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</row>
    <row r="72" spans="1:13" ht="15.75">
      <c r="A72" s="294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</row>
    <row r="73" spans="1:13" ht="15.75">
      <c r="A73" s="294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</row>
    <row r="74" spans="1:13" ht="15.75">
      <c r="A74" s="294"/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</row>
    <row r="75" spans="1:13" ht="15.75">
      <c r="A75" s="294"/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</row>
    <row r="76" spans="1:13" ht="15.75">
      <c r="A76" s="294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</row>
    <row r="77" spans="1:13" ht="15.75">
      <c r="A77" s="294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</row>
    <row r="78" spans="1:13" ht="15.75">
      <c r="A78" s="294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</row>
    <row r="79" spans="1:13" ht="15.75">
      <c r="A79" s="294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</row>
    <row r="80" spans="1:13" ht="15.75">
      <c r="A80" s="294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</row>
    <row r="81" spans="1:13" ht="15.75">
      <c r="A81" s="294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</row>
    <row r="82" spans="1:13" ht="15.75">
      <c r="A82" s="294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</row>
    <row r="83" spans="1:13" ht="15.75">
      <c r="A83" s="294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</row>
    <row r="84" spans="1:13" ht="15.75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</row>
    <row r="85" spans="1:13" ht="15.75">
      <c r="A85" s="294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</row>
    <row r="86" spans="1:13" ht="15.75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</row>
    <row r="87" spans="1:13" ht="15.75">
      <c r="A87" s="294"/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</row>
    <row r="88" spans="1:13" ht="15.75">
      <c r="A88" s="294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</row>
    <row r="89" spans="1:13" ht="15.75">
      <c r="A89" s="294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</row>
    <row r="90" spans="1:13" ht="15.75">
      <c r="A90" s="294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</row>
    <row r="91" spans="1:13" ht="15.75">
      <c r="A91" s="294"/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</row>
    <row r="92" spans="1:13" ht="15.75">
      <c r="A92" s="294"/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</row>
    <row r="93" spans="1:13" ht="15.75">
      <c r="A93" s="294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</row>
    <row r="94" spans="1:13" ht="15.75">
      <c r="A94" s="294"/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</row>
    <row r="95" spans="1:13" ht="15.75">
      <c r="A95" s="294"/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</row>
    <row r="96" spans="1:13" ht="15.75">
      <c r="A96" s="294"/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</row>
    <row r="97" spans="1:13" ht="15.75">
      <c r="A97" s="294"/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</row>
    <row r="98" spans="1:13" ht="15.75">
      <c r="A98" s="294"/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</row>
    <row r="99" spans="1:13" ht="15.75">
      <c r="A99" s="294"/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</row>
    <row r="100" spans="1:13" ht="15.75">
      <c r="A100" s="294"/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</row>
    <row r="101" spans="1:13" ht="15.75">
      <c r="A101" s="294"/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</row>
    <row r="102" spans="1:13" ht="15.75">
      <c r="A102" s="294"/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</row>
    <row r="103" spans="1:13" ht="15.75">
      <c r="A103" s="294"/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</row>
    <row r="104" spans="1:13" ht="15.75">
      <c r="A104" s="294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</row>
    <row r="105" spans="1:13" ht="15.75">
      <c r="A105" s="294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</row>
    <row r="106" spans="1:13" ht="15.75">
      <c r="A106" s="294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</row>
    <row r="107" spans="1:13" ht="15.75">
      <c r="A107" s="294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</row>
    <row r="108" spans="1:13" ht="15.75">
      <c r="A108" s="294"/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</row>
    <row r="109" spans="1:13" ht="15.75">
      <c r="A109" s="294"/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</row>
    <row r="110" spans="1:13" ht="15.75">
      <c r="A110" s="294"/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</row>
    <row r="111" spans="1:13" ht="15.75">
      <c r="A111" s="294"/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</row>
    <row r="112" spans="1:13" ht="15.75">
      <c r="A112" s="294"/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</row>
    <row r="113" spans="1:13" ht="15.7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</row>
    <row r="114" spans="1:13" ht="15.75">
      <c r="A114" s="294"/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</row>
    <row r="115" spans="1:13" ht="15.75">
      <c r="A115" s="294"/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</row>
    <row r="116" spans="1:13" ht="15.75">
      <c r="A116" s="294"/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</row>
    <row r="117" spans="1:13" ht="15.75">
      <c r="A117" s="294"/>
      <c r="B117" s="294"/>
      <c r="C117" s="294"/>
      <c r="D117" s="294"/>
      <c r="E117" s="294"/>
      <c r="F117" s="294"/>
      <c r="G117" s="294"/>
      <c r="H117" s="294"/>
      <c r="I117" s="294"/>
      <c r="J117" s="294"/>
      <c r="K117" s="294"/>
      <c r="L117" s="294"/>
      <c r="M117" s="294"/>
    </row>
    <row r="118" spans="1:13" ht="15.75">
      <c r="A118" s="294"/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</row>
    <row r="119" spans="1:13" ht="15.75">
      <c r="A119" s="294"/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</row>
    <row r="120" spans="1:13" ht="15.75">
      <c r="A120" s="294"/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</row>
    <row r="121" spans="1:13" ht="15.75">
      <c r="A121" s="294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</row>
    <row r="122" spans="1:13" ht="15.75">
      <c r="A122" s="294"/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</row>
    <row r="123" spans="1:13" ht="15.75">
      <c r="A123" s="294"/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</row>
    <row r="124" spans="1:13" ht="15.75">
      <c r="A124" s="294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</row>
    <row r="125" spans="1:13" ht="15.75">
      <c r="A125" s="294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</row>
    <row r="126" spans="1:13" ht="15.75">
      <c r="A126" s="294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</row>
    <row r="127" spans="1:13" ht="15.75">
      <c r="A127" s="294"/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</row>
    <row r="128" spans="1:13" ht="15.75">
      <c r="A128" s="294"/>
      <c r="B128" s="294"/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</row>
    <row r="129" spans="1:13" ht="15.75">
      <c r="A129" s="294"/>
      <c r="B129" s="294"/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</row>
    <row r="130" spans="1:13" ht="15.75">
      <c r="A130" s="294"/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</row>
    <row r="131" spans="1:13" ht="15.75">
      <c r="A131" s="294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</row>
    <row r="132" spans="1:13" ht="15.75">
      <c r="A132" s="294"/>
      <c r="B132" s="294"/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</row>
    <row r="133" spans="1:13" ht="15.75">
      <c r="A133" s="294"/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</row>
    <row r="134" spans="1:13" ht="15.75">
      <c r="A134" s="294"/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</row>
    <row r="135" spans="1:13" ht="15.75">
      <c r="A135" s="294"/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</row>
    <row r="136" spans="1:13" ht="15.75">
      <c r="A136" s="294"/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</row>
    <row r="137" spans="1:13" ht="15.75">
      <c r="A137" s="294"/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</row>
    <row r="138" spans="1:13" ht="15.75">
      <c r="A138" s="294"/>
      <c r="B138" s="294"/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</row>
    <row r="139" spans="1:13" ht="15.75">
      <c r="A139" s="294"/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</row>
    <row r="140" spans="1:13" ht="15.75">
      <c r="A140" s="294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</row>
    <row r="141" spans="1:13" ht="15.75">
      <c r="A141" s="294"/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</row>
    <row r="142" spans="1:13" ht="15.75">
      <c r="A142" s="294"/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</row>
    <row r="143" spans="1:13" ht="15.75">
      <c r="A143" s="294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</row>
    <row r="144" spans="1:13" ht="15.75">
      <c r="A144" s="294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</row>
    <row r="145" spans="1:13" ht="15.75">
      <c r="A145" s="294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</row>
    <row r="146" spans="1:13" ht="15.75">
      <c r="A146" s="294"/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</row>
    <row r="147" spans="1:13" ht="15.75">
      <c r="A147" s="294"/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</row>
    <row r="148" spans="1:13" ht="15.75">
      <c r="A148" s="294"/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</row>
    <row r="149" spans="1:13" ht="15.75">
      <c r="A149" s="294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</row>
    <row r="150" spans="1:13" ht="15.75">
      <c r="A150" s="294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</row>
    <row r="151" spans="1:13" ht="15.75">
      <c r="A151" s="294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</row>
    <row r="152" spans="1:13" ht="15.75">
      <c r="A152" s="294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</row>
    <row r="153" spans="1:13" ht="15.75">
      <c r="A153" s="294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</row>
    <row r="154" spans="1:13" ht="15.75">
      <c r="A154" s="294"/>
      <c r="B154" s="294"/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</row>
    <row r="155" spans="1:13" ht="15.75">
      <c r="A155" s="294"/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</row>
    <row r="156" spans="1:13" ht="15.75">
      <c r="A156" s="294"/>
      <c r="B156" s="294"/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</row>
    <row r="157" spans="1:13" ht="15.75">
      <c r="A157" s="294"/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</row>
    <row r="158" spans="1:13" ht="15.75">
      <c r="A158" s="294"/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</row>
    <row r="159" spans="1:13" ht="15.75">
      <c r="A159" s="294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</row>
    <row r="160" spans="1:13" ht="15.75">
      <c r="A160" s="294"/>
      <c r="B160" s="294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</row>
    <row r="161" spans="1:13" ht="15.75">
      <c r="A161" s="294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</row>
    <row r="162" spans="1:13" ht="15.75">
      <c r="A162" s="294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</row>
    <row r="163" spans="1:13" ht="15.75">
      <c r="A163" s="294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</row>
    <row r="164" spans="1:13" ht="15.75">
      <c r="A164" s="294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</row>
    <row r="165" spans="1:13" ht="15.75">
      <c r="A165" s="294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</row>
    <row r="166" spans="1:13" ht="15.75">
      <c r="A166" s="294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</row>
    <row r="167" spans="1:13" ht="15.75">
      <c r="A167" s="294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</row>
    <row r="168" spans="1:13" ht="15.75">
      <c r="A168" s="294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</row>
    <row r="169" spans="1:13" ht="15.75">
      <c r="A169" s="294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</row>
    <row r="170" spans="1:13" ht="15.75">
      <c r="A170" s="294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</row>
    <row r="171" spans="1:13" ht="15.75">
      <c r="A171" s="294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</row>
    <row r="172" spans="1:13" ht="15.75">
      <c r="A172" s="294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</row>
    <row r="173" spans="1:13" ht="15.75">
      <c r="A173" s="294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</row>
    <row r="174" spans="1:13" ht="15.75">
      <c r="A174" s="294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</row>
    <row r="175" spans="1:13" ht="15.75">
      <c r="A175" s="294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</row>
    <row r="176" spans="1:13" ht="15.75">
      <c r="A176" s="294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</row>
    <row r="177" spans="1:13" ht="15.75">
      <c r="A177" s="294"/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</row>
    <row r="178" spans="1:13" ht="15.75">
      <c r="A178" s="294"/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</row>
    <row r="179" spans="1:13" ht="15.75">
      <c r="A179" s="294"/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</row>
    <row r="180" spans="1:13" ht="15.75">
      <c r="A180" s="294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</row>
    <row r="181" spans="1:13" ht="15.75">
      <c r="A181" s="294"/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</row>
    <row r="182" spans="1:13" ht="15.75">
      <c r="A182" s="294"/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</row>
    <row r="183" spans="1:13" ht="15.75">
      <c r="A183" s="294"/>
      <c r="B183" s="294"/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</row>
    <row r="184" spans="1:13" ht="15.75">
      <c r="A184" s="294"/>
      <c r="B184" s="294"/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</row>
    <row r="185" spans="1:13" ht="15.75">
      <c r="A185" s="294"/>
      <c r="B185" s="294"/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</row>
    <row r="186" spans="1:13" ht="15.75">
      <c r="A186" s="294"/>
      <c r="B186" s="294"/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</row>
    <row r="187" spans="1:13" ht="15.75">
      <c r="A187" s="294"/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</row>
    <row r="188" spans="1:13" ht="15.75">
      <c r="A188" s="294"/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</row>
    <row r="189" spans="1:13" ht="15.75">
      <c r="A189" s="294"/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</row>
    <row r="190" spans="1:13" ht="15.75">
      <c r="A190" s="294"/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</row>
    <row r="191" spans="1:13" ht="15.75">
      <c r="A191" s="294"/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</row>
    <row r="192" spans="1:13" ht="15.75">
      <c r="A192" s="294"/>
      <c r="B192" s="294"/>
      <c r="C192" s="294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</row>
    <row r="193" spans="1:13" ht="15.75">
      <c r="A193" s="294"/>
      <c r="B193" s="294"/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</row>
    <row r="194" spans="1:13" ht="15.75">
      <c r="A194" s="294"/>
      <c r="B194" s="294"/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</row>
    <row r="195" spans="1:13" ht="15.75">
      <c r="A195" s="294"/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</row>
    <row r="196" spans="1:13" ht="15.75">
      <c r="A196" s="294"/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</row>
    <row r="197" spans="1:13" ht="15.75">
      <c r="A197" s="294"/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</row>
    <row r="198" spans="1:13" ht="15.75">
      <c r="A198" s="294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</row>
    <row r="199" spans="1:13" ht="15.75">
      <c r="A199" s="294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</row>
    <row r="200" spans="1:13" ht="15.75">
      <c r="A200" s="294"/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</row>
    <row r="201" spans="1:13" ht="15.75">
      <c r="A201" s="294"/>
      <c r="B201" s="294"/>
      <c r="C201" s="294"/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</row>
    <row r="202" spans="1:13" ht="15.75">
      <c r="A202" s="294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</row>
    <row r="203" spans="1:13" ht="15.75">
      <c r="A203" s="294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</row>
    <row r="204" spans="1:13" ht="15.75">
      <c r="A204" s="294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</row>
    <row r="205" spans="1:13" ht="15.75">
      <c r="A205" s="294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</row>
    <row r="206" spans="1:13" ht="15.75">
      <c r="A206" s="294"/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</row>
    <row r="207" spans="1:13" ht="15.75">
      <c r="A207" s="294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</row>
    <row r="208" spans="1:13" ht="15.75">
      <c r="A208" s="294"/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</row>
    <row r="209" spans="1:13" ht="15.75">
      <c r="A209" s="294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</row>
    <row r="210" spans="1:13" ht="15.75">
      <c r="A210" s="294"/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</row>
    <row r="211" spans="1:13" ht="15.75">
      <c r="A211" s="294"/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</row>
    <row r="212" spans="1:13" ht="15.75">
      <c r="A212" s="294"/>
      <c r="B212" s="294"/>
      <c r="C212" s="294"/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</row>
    <row r="213" spans="1:13" ht="15.75">
      <c r="A213" s="294"/>
      <c r="B213" s="294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</row>
    <row r="214" spans="1:13" ht="15.75">
      <c r="A214" s="294"/>
      <c r="B214" s="294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</row>
    <row r="215" spans="1:13" ht="15.75">
      <c r="A215" s="294"/>
      <c r="B215" s="294"/>
      <c r="C215" s="294"/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</row>
    <row r="216" spans="1:13" ht="15.75">
      <c r="A216" s="294"/>
      <c r="B216" s="294"/>
      <c r="C216" s="294"/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</row>
    <row r="217" spans="1:13" ht="15.75">
      <c r="A217" s="294"/>
      <c r="B217" s="294"/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</row>
    <row r="218" spans="1:13" ht="15.75">
      <c r="A218" s="294"/>
      <c r="B218" s="294"/>
      <c r="C218" s="294"/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</row>
    <row r="219" spans="1:13" ht="15.75">
      <c r="A219" s="294"/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</row>
    <row r="220" spans="1:13" ht="15.75">
      <c r="A220" s="294"/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</row>
    <row r="221" spans="1:13" ht="15.75">
      <c r="A221" s="294"/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</row>
    <row r="222" spans="1:13" ht="15.75">
      <c r="A222" s="294"/>
      <c r="B222" s="294"/>
      <c r="C222" s="294"/>
      <c r="D222" s="294"/>
      <c r="E222" s="294"/>
      <c r="F222" s="294"/>
      <c r="G222" s="294"/>
      <c r="H222" s="294"/>
      <c r="I222" s="294"/>
      <c r="J222" s="294"/>
      <c r="K222" s="294"/>
      <c r="L222" s="294"/>
      <c r="M222" s="294"/>
    </row>
    <row r="223" spans="1:13" ht="15.75">
      <c r="A223" s="294"/>
      <c r="B223" s="294"/>
      <c r="C223" s="294"/>
      <c r="D223" s="294"/>
      <c r="E223" s="294"/>
      <c r="F223" s="294"/>
      <c r="G223" s="294"/>
      <c r="H223" s="294"/>
      <c r="I223" s="294"/>
      <c r="J223" s="294"/>
      <c r="K223" s="294"/>
      <c r="L223" s="294"/>
      <c r="M223" s="294"/>
    </row>
    <row r="224" spans="1:13" ht="15.75">
      <c r="A224" s="294"/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</row>
    <row r="225" spans="1:13" ht="15.75">
      <c r="A225" s="294"/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</row>
    <row r="226" spans="1:13" ht="15.75">
      <c r="A226" s="294"/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</row>
    <row r="227" spans="1:13" ht="15.75">
      <c r="A227" s="294"/>
      <c r="B227" s="294"/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</row>
    <row r="228" spans="1:13" ht="15.75">
      <c r="A228" s="294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5.75">
      <c r="A229" s="294"/>
      <c r="B229" s="294"/>
      <c r="C229" s="294"/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</row>
    <row r="230" spans="1:13" ht="15.75">
      <c r="A230" s="294"/>
      <c r="B230" s="294"/>
      <c r="C230" s="294"/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</row>
    <row r="231" spans="1:13" ht="15.75">
      <c r="A231" s="294"/>
      <c r="B231" s="294"/>
      <c r="C231" s="294"/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</row>
    <row r="232" spans="1:13" ht="15.75">
      <c r="A232" s="294"/>
      <c r="B232" s="294"/>
      <c r="C232" s="294"/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</row>
    <row r="233" spans="1:13" ht="15.75">
      <c r="A233" s="294"/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</row>
    <row r="234" spans="1:13" ht="15.75">
      <c r="A234" s="294"/>
      <c r="B234" s="294"/>
      <c r="C234" s="294"/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</row>
    <row r="235" spans="1:13" ht="15.75">
      <c r="A235" s="294"/>
      <c r="B235" s="294"/>
      <c r="C235" s="294"/>
      <c r="D235" s="294"/>
      <c r="E235" s="294"/>
      <c r="F235" s="294"/>
      <c r="G235" s="294"/>
      <c r="H235" s="294"/>
      <c r="I235" s="294"/>
      <c r="J235" s="294"/>
      <c r="K235" s="294"/>
      <c r="L235" s="294"/>
      <c r="M235" s="294"/>
    </row>
    <row r="236" spans="1:13" ht="15.75">
      <c r="A236" s="294"/>
      <c r="B236" s="294"/>
      <c r="C236" s="294"/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</row>
    <row r="237" spans="1:13" ht="15.75">
      <c r="A237" s="294"/>
      <c r="B237" s="294"/>
      <c r="C237" s="294"/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</row>
    <row r="238" spans="1:13" ht="15.75">
      <c r="A238" s="294"/>
      <c r="B238" s="294"/>
      <c r="C238" s="294"/>
      <c r="D238" s="294"/>
      <c r="E238" s="294"/>
      <c r="F238" s="294"/>
      <c r="G238" s="294"/>
      <c r="H238" s="294"/>
      <c r="I238" s="294"/>
      <c r="J238" s="294"/>
      <c r="K238" s="294"/>
      <c r="L238" s="294"/>
      <c r="M238" s="294"/>
    </row>
    <row r="239" spans="1:13" ht="15.75">
      <c r="A239" s="294"/>
      <c r="B239" s="294"/>
      <c r="C239" s="294"/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</row>
    <row r="240" spans="1:13" ht="15.75">
      <c r="A240" s="294"/>
      <c r="B240" s="294"/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</row>
    <row r="241" spans="1:13" ht="15.75">
      <c r="A241" s="294"/>
      <c r="B241" s="294"/>
      <c r="C241" s="294"/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</row>
    <row r="242" spans="1:13" ht="15.75">
      <c r="A242" s="294"/>
      <c r="B242" s="294"/>
      <c r="C242" s="294"/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</row>
    <row r="243" spans="1:13" ht="15.75">
      <c r="A243" s="294"/>
      <c r="B243" s="294"/>
      <c r="C243" s="294"/>
      <c r="D243" s="294"/>
      <c r="E243" s="294"/>
      <c r="F243" s="294"/>
      <c r="G243" s="294"/>
      <c r="H243" s="294"/>
      <c r="I243" s="294"/>
      <c r="J243" s="294"/>
      <c r="K243" s="294"/>
      <c r="L243" s="294"/>
      <c r="M243" s="294"/>
    </row>
    <row r="244" spans="1:13" ht="15.75">
      <c r="A244" s="294"/>
      <c r="B244" s="294"/>
      <c r="C244" s="294"/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</row>
    <row r="245" spans="1:13" ht="15.75">
      <c r="A245" s="294"/>
      <c r="B245" s="294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</row>
    <row r="246" spans="1:13" ht="15.75">
      <c r="A246" s="294"/>
      <c r="B246" s="294"/>
      <c r="C246" s="294"/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</row>
    <row r="247" spans="1:13" ht="15.75">
      <c r="A247" s="294"/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</row>
    <row r="248" spans="1:13" ht="15.75">
      <c r="A248" s="294"/>
      <c r="B248" s="29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</row>
    <row r="249" spans="1:13" ht="15.75">
      <c r="A249" s="294"/>
      <c r="B249" s="29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</row>
    <row r="250" spans="1:13" ht="15.75">
      <c r="A250" s="294"/>
      <c r="B250" s="294"/>
      <c r="C250" s="294"/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</row>
    <row r="251" spans="1:13" ht="15.75">
      <c r="A251" s="294"/>
      <c r="B251" s="294"/>
      <c r="C251" s="294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</row>
    <row r="252" spans="1:13" ht="15.75">
      <c r="A252" s="294"/>
      <c r="B252" s="294"/>
      <c r="C252" s="294"/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</row>
    <row r="253" spans="1:13" ht="15.75">
      <c r="A253" s="294"/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</row>
    <row r="254" spans="1:13" ht="15.75">
      <c r="A254" s="294"/>
      <c r="B254" s="294"/>
      <c r="C254" s="294"/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</row>
    <row r="255" spans="1:13" ht="15.75">
      <c r="A255" s="294"/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</row>
    <row r="256" spans="1:13" ht="15.75">
      <c r="A256" s="294"/>
      <c r="B256" s="294"/>
      <c r="C256" s="294"/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</row>
    <row r="257" spans="1:13" ht="15.75">
      <c r="A257" s="294"/>
      <c r="B257" s="294"/>
      <c r="C257" s="294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</row>
    <row r="258" spans="1:13" ht="15.75">
      <c r="A258" s="294"/>
      <c r="B258" s="294"/>
      <c r="C258" s="294"/>
      <c r="D258" s="294"/>
      <c r="E258" s="294"/>
      <c r="F258" s="294"/>
      <c r="G258" s="294"/>
      <c r="H258" s="294"/>
      <c r="I258" s="294"/>
      <c r="J258" s="294"/>
      <c r="K258" s="294"/>
      <c r="L258" s="294"/>
      <c r="M258" s="294"/>
    </row>
    <row r="259" spans="1:13" ht="15.75">
      <c r="A259" s="294"/>
      <c r="B259" s="294"/>
      <c r="C259" s="294"/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</row>
    <row r="260" spans="1:13" ht="15.75">
      <c r="A260" s="294"/>
      <c r="B260" s="294"/>
      <c r="C260" s="294"/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</row>
    <row r="261" spans="1:13" ht="15.75">
      <c r="A261" s="294"/>
      <c r="B261" s="294"/>
      <c r="C261" s="294"/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</row>
    <row r="262" spans="1:13" ht="15.75">
      <c r="A262" s="294"/>
      <c r="B262" s="294"/>
      <c r="C262" s="294"/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</row>
    <row r="263" spans="1:13" ht="15.75">
      <c r="A263" s="294"/>
      <c r="B263" s="294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</row>
    <row r="264" spans="1:13" ht="15.75">
      <c r="A264" s="294"/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</row>
    <row r="265" spans="1:13" ht="15.75">
      <c r="A265" s="294"/>
      <c r="B265" s="294"/>
      <c r="C265" s="294"/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</row>
    <row r="266" spans="1:13" ht="15.75">
      <c r="A266" s="294"/>
      <c r="B266" s="294"/>
      <c r="C266" s="294"/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</row>
    <row r="267" spans="1:13" ht="15.75">
      <c r="A267" s="294"/>
      <c r="B267" s="294"/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</row>
    <row r="268" spans="1:13" ht="15.75">
      <c r="A268" s="294"/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</row>
    <row r="269" spans="1:13" ht="15.75">
      <c r="A269" s="294"/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</row>
    <row r="270" spans="1:13" ht="15.75">
      <c r="A270" s="294"/>
      <c r="B270" s="294"/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</row>
    <row r="271" spans="1:13" ht="15.75">
      <c r="A271" s="294"/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</row>
    <row r="272" spans="1:13" ht="15.75">
      <c r="A272" s="294"/>
      <c r="B272" s="294"/>
      <c r="C272" s="294"/>
      <c r="D272" s="294"/>
      <c r="E272" s="294"/>
      <c r="F272" s="294"/>
      <c r="G272" s="294"/>
      <c r="H272" s="294"/>
      <c r="I272" s="294"/>
      <c r="J272" s="294"/>
      <c r="K272" s="294"/>
      <c r="L272" s="294"/>
      <c r="M272" s="294"/>
    </row>
    <row r="273" spans="1:13" ht="15.75">
      <c r="A273" s="294"/>
      <c r="B273" s="294"/>
      <c r="C273" s="294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</row>
    <row r="274" spans="1:13" ht="15.75">
      <c r="A274" s="294"/>
      <c r="B274" s="294"/>
      <c r="C274" s="294"/>
      <c r="D274" s="294"/>
      <c r="E274" s="294"/>
      <c r="F274" s="294"/>
      <c r="G274" s="294"/>
      <c r="H274" s="294"/>
      <c r="I274" s="294"/>
      <c r="J274" s="294"/>
      <c r="K274" s="294"/>
      <c r="L274" s="294"/>
      <c r="M274" s="294"/>
    </row>
    <row r="275" spans="1:13" ht="15.75">
      <c r="A275" s="294"/>
      <c r="B275" s="294"/>
      <c r="C275" s="294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</row>
    <row r="276" spans="1:13" ht="15.75">
      <c r="A276" s="294"/>
      <c r="B276" s="294"/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</row>
    <row r="277" spans="1:13" ht="15.75">
      <c r="A277" s="294"/>
      <c r="B277" s="294"/>
      <c r="C277" s="294"/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</row>
    <row r="278" spans="1:13" ht="15.75">
      <c r="A278" s="294"/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</row>
    <row r="279" spans="1:13" ht="15.75">
      <c r="A279" s="294"/>
      <c r="B279" s="294"/>
      <c r="C279" s="294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</row>
    <row r="280" spans="1:13" ht="15.75">
      <c r="A280" s="294"/>
      <c r="B280" s="294"/>
      <c r="C280" s="294"/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</row>
    <row r="281" spans="1:13" ht="15.75">
      <c r="A281" s="294"/>
      <c r="B281" s="294"/>
      <c r="C281" s="294"/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</row>
    <row r="282" spans="1:13" ht="15.75">
      <c r="A282" s="294"/>
      <c r="B282" s="294"/>
      <c r="C282" s="294"/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</row>
    <row r="283" spans="1:13" ht="15.75">
      <c r="A283" s="294"/>
      <c r="B283" s="294"/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</row>
    <row r="284" spans="1:13" ht="15.75">
      <c r="A284" s="294"/>
      <c r="B284" s="294"/>
      <c r="C284" s="294"/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</row>
    <row r="285" spans="1:13" ht="15.75">
      <c r="A285" s="294"/>
      <c r="B285" s="294"/>
      <c r="C285" s="294"/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</row>
    <row r="286" spans="1:13" ht="15.75">
      <c r="A286" s="294"/>
      <c r="B286" s="294"/>
      <c r="C286" s="294"/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</row>
    <row r="287" spans="1:13" ht="15.75">
      <c r="A287" s="294"/>
      <c r="B287" s="294"/>
      <c r="C287" s="294"/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</row>
    <row r="288" spans="1:13" ht="15.75">
      <c r="A288" s="294"/>
      <c r="B288" s="294"/>
      <c r="C288" s="294"/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</row>
    <row r="289" spans="1:13" ht="15.75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</row>
    <row r="290" spans="1:13" ht="15.75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</row>
    <row r="291" spans="1:13" ht="15.75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</row>
    <row r="292" spans="1:13" ht="15.75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</row>
    <row r="293" spans="1:13" ht="15.75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</row>
    <row r="294" spans="1:13" ht="15.75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</row>
    <row r="295" spans="1:13" ht="15.75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</row>
    <row r="296" spans="1:13" ht="15.75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</row>
    <row r="297" spans="1:13" ht="15.75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</row>
    <row r="298" spans="1:13" ht="15.75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</row>
    <row r="299" spans="1:13" ht="15.75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</row>
    <row r="300" spans="1:13" ht="15.75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</row>
    <row r="301" spans="1:13" ht="15.75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</row>
    <row r="302" spans="1:13" ht="15.75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</row>
    <row r="303" spans="1:13" ht="15.75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</row>
    <row r="304" spans="1:13" ht="15.75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</row>
    <row r="305" spans="1:13" ht="15.75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</row>
    <row r="306" spans="1:13" ht="15.75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</row>
    <row r="307" spans="1:13" ht="15.75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</row>
    <row r="308" spans="1:13" ht="15.75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</row>
    <row r="309" spans="1:13" ht="15.75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</row>
    <row r="310" spans="1:13" ht="15.75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</row>
    <row r="311" spans="1:13" ht="15.75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</row>
    <row r="312" spans="1:13" ht="15.75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</row>
    <row r="313" spans="1:13" ht="15.75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</row>
    <row r="314" spans="1:13" ht="15.75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</row>
    <row r="315" spans="1:13" ht="15.75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</row>
    <row r="316" spans="1:13" ht="15.75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</row>
    <row r="317" spans="1:13" ht="15.75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</row>
    <row r="318" spans="1:13" ht="15.75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</row>
    <row r="319" spans="1:13" ht="15.75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</row>
    <row r="320" spans="1:13" ht="15.75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</row>
    <row r="321" spans="1:13" ht="15.75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</row>
    <row r="322" spans="1:13" ht="15.75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</row>
    <row r="323" spans="1:13" ht="15.75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</row>
    <row r="324" spans="1:13" ht="15.75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</row>
    <row r="325" spans="1:13" ht="15.75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</row>
    <row r="326" spans="1:13" ht="15.75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</row>
    <row r="327" spans="1:13" ht="15.75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</row>
    <row r="328" spans="1:13" ht="15.75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</row>
    <row r="329" spans="1:13" ht="15.75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</row>
    <row r="330" spans="1:13" ht="15.75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</row>
    <row r="331" spans="1:13" ht="15.75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</row>
    <row r="332" spans="1:13" ht="15.75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</row>
    <row r="333" spans="1:13" ht="15.75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</row>
    <row r="334" spans="1:13" ht="15.75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</row>
    <row r="335" spans="1:13" ht="15.75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</row>
    <row r="336" spans="1:13" ht="15.75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</row>
    <row r="337" spans="1:13" ht="15.75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</row>
    <row r="338" spans="1:13" ht="15.75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</row>
    <row r="339" spans="1:13" ht="15.75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</row>
    <row r="340" spans="1:13" ht="15.75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</row>
    <row r="341" spans="1:13" ht="15.75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</row>
    <row r="342" spans="1:13" ht="15.75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</row>
    <row r="343" spans="1:13" ht="15.75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</row>
    <row r="344" spans="1:13" ht="15.75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</row>
    <row r="345" spans="1:13" ht="15.75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</row>
    <row r="346" spans="1:13" ht="15.75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</row>
    <row r="347" spans="1:13" ht="15.75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</row>
    <row r="348" spans="1:13" ht="15.75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</row>
    <row r="349" spans="1:13" ht="15.75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</row>
    <row r="350" spans="1:13" ht="15.75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</row>
    <row r="351" spans="1:13" ht="15.75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</row>
    <row r="352" spans="1:13" ht="15.75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</row>
    <row r="353" spans="1:13" ht="15.75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</row>
    <row r="354" spans="1:13" ht="15.75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</row>
    <row r="355" spans="1:13" ht="15.75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</row>
    <row r="356" spans="1:13" ht="15.75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</row>
    <row r="357" spans="1:13" ht="15.75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</row>
    <row r="358" spans="1:13" ht="15.75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</row>
    <row r="359" spans="1:13" ht="15.75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</row>
    <row r="360" spans="1:13" ht="15.75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</row>
    <row r="361" spans="1:13" ht="15.75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</row>
    <row r="362" spans="1:13" ht="15.75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</row>
    <row r="363" spans="1:13" ht="15.75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</row>
    <row r="364" spans="1:13" ht="15.75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</row>
    <row r="365" spans="1:13" ht="15.75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</row>
    <row r="366" spans="1:13" ht="15.75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</row>
    <row r="367" spans="1:13" ht="15.75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</row>
    <row r="368" spans="1:13" ht="15.75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</row>
    <row r="369" spans="1:13" ht="15.75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</row>
    <row r="370" spans="1:13" ht="15.75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</row>
    <row r="371" spans="1:13" ht="15.75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</row>
    <row r="372" spans="1:13" ht="15.75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</row>
    <row r="373" spans="1:13" ht="15.75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</row>
    <row r="374" spans="1:13" ht="15.75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</row>
    <row r="375" spans="1:13" ht="15.75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</row>
    <row r="376" spans="1:13" ht="15.75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</row>
    <row r="377" spans="1:13" ht="15.75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</row>
    <row r="378" spans="1:13" ht="15.75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</row>
    <row r="379" spans="1:13" ht="15.75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</row>
    <row r="380" spans="1:13" ht="15.75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</row>
    <row r="381" spans="1:13" ht="15.75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</row>
    <row r="382" spans="1:13" ht="15.75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</row>
    <row r="383" spans="1:13" ht="15.75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</row>
    <row r="384" spans="1:13" ht="15.75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</row>
    <row r="385" spans="1:13" ht="15.75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</row>
    <row r="386" spans="1:13" ht="15.75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</row>
    <row r="387" spans="1:13" ht="15.75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</row>
    <row r="388" spans="1:13" ht="15.75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</row>
    <row r="389" spans="1:13" ht="15.75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</row>
    <row r="390" spans="1:13" ht="15.75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</row>
    <row r="391" spans="1:13" ht="15.75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</row>
    <row r="392" spans="1:13" ht="15.75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</row>
    <row r="393" spans="1:13" ht="15.75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</row>
    <row r="394" spans="1:13" ht="15.75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</row>
    <row r="395" spans="1:13" ht="15.75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</row>
    <row r="396" spans="1:13" ht="15.75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</row>
    <row r="397" spans="1:13" ht="15.75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</row>
    <row r="398" spans="1:13" ht="15.75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</row>
    <row r="399" spans="1:13" ht="15.75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</row>
    <row r="400" spans="1:13" ht="15.75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</row>
    <row r="401" spans="1:13" ht="15.75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</row>
    <row r="402" spans="1:13" ht="15.75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</row>
    <row r="403" spans="1:13" ht="15.75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</row>
    <row r="404" spans="1:13" ht="15.75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</row>
    <row r="405" spans="1:13" ht="15.75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</row>
    <row r="406" spans="1:13" ht="15.75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</row>
    <row r="407" spans="1:13" ht="15.75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</row>
    <row r="408" spans="1:13" ht="15.75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</row>
    <row r="409" spans="1:13" ht="15.75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</row>
    <row r="410" spans="1:13" ht="15.75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</row>
    <row r="411" spans="1:13" ht="15.75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</row>
    <row r="412" spans="1:13" ht="15.75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</row>
    <row r="413" spans="1:13" ht="15.75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</row>
    <row r="414" spans="1:13" ht="15.75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</row>
    <row r="415" spans="1:13" ht="15.75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</row>
    <row r="416" spans="1:13" ht="15.75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</row>
    <row r="417" spans="1:13" ht="15.75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</row>
    <row r="418" spans="1:13" ht="15.75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</row>
    <row r="419" spans="1:13" ht="15.75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</row>
    <row r="420" spans="1:13" ht="15.75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</row>
    <row r="421" spans="1:13" ht="15.75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</row>
    <row r="422" spans="1:13" ht="15.75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</row>
    <row r="423" spans="1:13" ht="15.75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</row>
    <row r="424" spans="1:13" ht="15.75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</row>
    <row r="425" spans="1:13" ht="15.75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</row>
    <row r="426" spans="1:13" ht="15.75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</row>
    <row r="427" spans="1:13" ht="15.75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</row>
    <row r="428" spans="1:13" ht="15.75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</row>
    <row r="429" spans="1:13" ht="15.75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</row>
    <row r="430" spans="1:13" ht="15.75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</row>
    <row r="431" spans="1:13" ht="15.75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</row>
    <row r="432" spans="1:13" ht="15.75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</row>
    <row r="433" spans="1:13" ht="15.75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</row>
    <row r="434" spans="1:13" ht="15.75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</row>
    <row r="435" spans="1:13" ht="15.75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</row>
    <row r="436" spans="1:13" ht="15.75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</row>
    <row r="437" spans="1:13" ht="15.75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</row>
    <row r="438" spans="1:13" ht="15.75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</row>
    <row r="439" spans="1:13" ht="15.75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</row>
    <row r="440" spans="1:13" ht="15.75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</row>
    <row r="441" spans="1:13" ht="15.75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</row>
    <row r="442" spans="1:13" ht="15.75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</row>
    <row r="443" spans="1:13" ht="15.75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</row>
    <row r="444" spans="1:13" ht="15.75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</row>
    <row r="445" spans="1:13" ht="15.75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</row>
    <row r="446" spans="1:13" ht="15.75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</row>
    <row r="447" spans="1:13" ht="15.75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</row>
    <row r="448" spans="1:13" ht="15.75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</row>
    <row r="449" spans="1:13" ht="15.75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</row>
    <row r="450" spans="1:13" ht="15.75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</row>
    <row r="451" spans="1:13" ht="15.75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</row>
    <row r="452" spans="1:13" ht="15.75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</row>
    <row r="453" spans="1:13" ht="15.75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</row>
    <row r="454" spans="1:13" ht="15.75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</row>
    <row r="455" spans="1:13" ht="15.75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</row>
    <row r="456" spans="1:13" ht="15.75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</row>
    <row r="457" spans="1:13" ht="15.75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</row>
    <row r="458" spans="1:13" ht="15.75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</row>
    <row r="459" spans="1:13" ht="15.75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</row>
    <row r="460" spans="1:13" ht="15.75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</row>
    <row r="461" spans="1:13" ht="15.75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</row>
    <row r="462" spans="1:13" ht="15.75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</row>
    <row r="463" spans="1:13" ht="15.75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</row>
    <row r="464" spans="1:13" ht="15.75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</row>
    <row r="465" spans="1:13" ht="15.75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</row>
    <row r="466" spans="1:13" ht="15.75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</row>
    <row r="467" spans="1:13" ht="15.75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</row>
    <row r="468" spans="1:13" ht="15.75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</row>
    <row r="469" spans="1:13" ht="15.75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</row>
    <row r="470" spans="1:13" ht="15.75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</row>
    <row r="471" spans="1:13" ht="15.75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</row>
    <row r="472" spans="1:13" ht="15.75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</row>
    <row r="473" spans="1:13" ht="15.75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</row>
    <row r="474" spans="1:13" ht="15.75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</row>
    <row r="475" spans="1:13" ht="15.75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</row>
    <row r="476" spans="1:13" ht="15.75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</row>
    <row r="477" spans="1:13" ht="15.75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</row>
    <row r="478" spans="1:13" ht="15.75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</row>
    <row r="479" spans="1:13" ht="15.75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</row>
    <row r="480" spans="1:13" ht="15.75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</row>
    <row r="481" spans="1:13" ht="15.75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</row>
    <row r="482" spans="1:13" ht="15.75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</row>
    <row r="483" spans="1:13" ht="15.75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</row>
    <row r="484" spans="1:13" ht="15.75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</row>
    <row r="485" spans="1:13" ht="15.75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</row>
    <row r="486" spans="1:13" ht="15.75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</row>
    <row r="487" spans="1:13" ht="15.75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</row>
    <row r="488" spans="1:13" ht="15.75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</row>
    <row r="489" spans="1:13" ht="15.75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</row>
    <row r="490" spans="1:13" ht="15.75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</row>
    <row r="491" spans="1:13" ht="15.75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</row>
    <row r="492" spans="1:13" ht="15.75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</row>
    <row r="493" spans="1:13" ht="15.75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</row>
    <row r="494" spans="1:13" ht="15.75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</row>
    <row r="495" spans="1:13" ht="15.75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</row>
    <row r="496" spans="1:13" ht="15.75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</row>
    <row r="497" spans="1:13" ht="15.75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</row>
    <row r="498" spans="1:13" ht="15.75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</row>
    <row r="499" spans="1:13" ht="15.75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</row>
    <row r="500" spans="1:13" ht="15.75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</row>
    <row r="501" spans="1:13" ht="15.75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</row>
    <row r="502" spans="1:13" ht="15.75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</row>
    <row r="503" spans="1:13" ht="15.75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</row>
    <row r="504" spans="1:13" ht="15.75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</row>
    <row r="505" spans="1:13" ht="15.75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</row>
    <row r="506" spans="1:13" ht="15.75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</row>
    <row r="507" spans="1:13" ht="15.75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</row>
    <row r="508" spans="1:13" ht="15.75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</row>
    <row r="509" spans="1:13" ht="15.75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</row>
    <row r="510" spans="1:13" ht="15.75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</row>
    <row r="511" spans="1:13" ht="15.75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</row>
    <row r="512" spans="1:13" ht="15.75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</row>
    <row r="513" spans="1:13" ht="15.75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</row>
    <row r="514" spans="1:13" ht="15.75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</row>
    <row r="515" spans="1:13" ht="15.75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</row>
    <row r="516" spans="1:13" ht="15.75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</row>
    <row r="517" spans="1:13" ht="15.75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</row>
    <row r="518" spans="1:13" ht="15.75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</row>
    <row r="519" spans="1:13" ht="15.75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</row>
    <row r="520" spans="1:13" ht="15.75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</row>
    <row r="521" spans="1:13" ht="15.75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</row>
    <row r="522" spans="1:13" ht="15.75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</row>
    <row r="523" spans="1:13" ht="15.75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</row>
    <row r="524" spans="1:13" ht="15.75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</row>
    <row r="525" spans="1:13" ht="15.75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</row>
    <row r="526" spans="1:13" ht="15.75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</row>
    <row r="527" spans="1:13" ht="15.75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</row>
    <row r="528" spans="1:13" ht="15.75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</row>
    <row r="529" spans="1:13" ht="15.75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</row>
    <row r="530" spans="1:13" ht="15.75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</row>
    <row r="531" spans="1:13" ht="15.75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</row>
    <row r="532" spans="1:13" ht="15.75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</row>
    <row r="533" spans="1:13" ht="15.75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</row>
    <row r="534" spans="1:13" ht="15.75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</row>
    <row r="535" spans="1:13" ht="15.75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</row>
    <row r="536" spans="1:13" ht="15.75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</row>
    <row r="537" spans="1:13" ht="15.75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</row>
    <row r="538" spans="1:13" ht="15.75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</row>
    <row r="539" spans="1:13" ht="15.75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</row>
    <row r="540" spans="1:13" ht="15.75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</row>
    <row r="541" spans="1:13" ht="15.75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</row>
    <row r="542" spans="1:13" ht="15.75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</row>
    <row r="543" spans="1:13" ht="15.75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</row>
    <row r="544" spans="1:13" ht="15.75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</row>
    <row r="545" spans="1:13" ht="15.75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</row>
    <row r="546" spans="1:13" ht="15.75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</row>
    <row r="547" spans="1:13" ht="15.75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</row>
    <row r="548" spans="1:13" ht="15.75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</row>
    <row r="549" spans="1:13" ht="15.75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</row>
    <row r="550" spans="1:13" ht="15.75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</row>
    <row r="551" spans="1:13" ht="15.75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</row>
    <row r="552" spans="1:13" ht="15.75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</row>
    <row r="553" spans="1:13" ht="15.75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</row>
    <row r="554" spans="1:13" ht="15.75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</row>
    <row r="555" spans="1:13" ht="15.75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</row>
    <row r="556" spans="1:13" ht="15.75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</row>
    <row r="557" spans="1:13" ht="15.75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</row>
    <row r="558" spans="1:13" ht="15.75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</row>
    <row r="559" spans="1:13" ht="15.75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</row>
    <row r="560" spans="1:13" ht="15.75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</row>
    <row r="561" spans="1:13" ht="15.75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</row>
    <row r="562" spans="1:13" ht="15.75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</row>
    <row r="563" spans="1:13" ht="15.75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</row>
    <row r="564" spans="1:13" ht="15.75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</row>
    <row r="565" spans="1:13" ht="15.75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</row>
    <row r="566" spans="1:13" ht="15.75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</row>
    <row r="567" spans="1:13" ht="15.75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</row>
    <row r="568" spans="1:13" ht="15.75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</row>
    <row r="569" spans="1:13" ht="15.75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</row>
    <row r="570" spans="1:13" ht="15.75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</row>
    <row r="571" spans="1:13" ht="15.75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</row>
    <row r="572" spans="1:13" ht="15.75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</row>
    <row r="573" spans="1:13" ht="15.75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</row>
    <row r="574" spans="1:13" ht="15.75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</row>
    <row r="575" spans="1:13" ht="15.75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</row>
    <row r="576" spans="1:13" ht="15.75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</row>
    <row r="577" spans="1:13" ht="15.75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</row>
    <row r="578" spans="1:13" ht="15.75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</row>
    <row r="579" spans="1:13" ht="15.75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</row>
    <row r="580" spans="1:13" ht="15.75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</row>
    <row r="581" spans="1:13" ht="15.75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</row>
    <row r="582" spans="1:13" ht="15.75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</row>
    <row r="583" spans="1:13" ht="15.75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</row>
    <row r="584" spans="1:13" ht="15.75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</row>
    <row r="585" spans="1:13" ht="15.75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</row>
    <row r="586" spans="1:13" ht="15.75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</row>
    <row r="587" spans="1:13" ht="15.75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</row>
    <row r="588" spans="1:13" ht="15.75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</row>
    <row r="589" spans="1:13" ht="15.75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</row>
    <row r="590" spans="1:13" ht="15.75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</row>
    <row r="591" spans="1:13" ht="15.75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</row>
    <row r="592" spans="1:13" ht="15.75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</row>
    <row r="593" spans="1:13" ht="15.75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</row>
    <row r="594" spans="1:13" ht="15.75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</row>
    <row r="595" spans="1:13" ht="15.75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</row>
    <row r="596" spans="1:13" ht="15.75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</row>
    <row r="597" spans="1:13" ht="15.75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</row>
    <row r="598" spans="1:13" ht="15.75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</row>
    <row r="599" spans="1:13" ht="15.75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</row>
    <row r="600" spans="1:13" ht="15.75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</row>
    <row r="601" spans="1:13" ht="15.75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</row>
    <row r="602" spans="1:13" ht="15.75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</row>
    <row r="603" spans="1:13" ht="15.75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</row>
    <row r="604" spans="1:13" ht="15.75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</row>
    <row r="605" spans="1:13" ht="15.75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</row>
    <row r="606" spans="1:13" ht="15.75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</row>
    <row r="607" spans="1:13" ht="15.75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</row>
    <row r="608" spans="1:13" ht="15.75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</row>
    <row r="609" spans="1:13" ht="15.75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</row>
    <row r="610" spans="1:13" ht="15.75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</row>
    <row r="611" spans="1:13" ht="15.75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</row>
    <row r="612" spans="1:13" ht="15.75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</row>
    <row r="613" spans="1:13" ht="15.75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</row>
    <row r="614" spans="1:13" ht="15.75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</row>
    <row r="615" spans="1:13" ht="15.75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</row>
    <row r="616" spans="1:13" ht="15.75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</row>
    <row r="617" spans="1:13" ht="15.75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</row>
    <row r="618" spans="1:13" ht="15.75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</row>
    <row r="619" spans="1:13" ht="15.75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</row>
    <row r="620" spans="1:13" ht="15.75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</row>
    <row r="621" spans="1:13" ht="15.75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</row>
    <row r="622" spans="1:13" ht="15.75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</row>
    <row r="623" spans="1:13" ht="15.75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</row>
    <row r="624" spans="1:13" ht="15.75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</row>
    <row r="625" spans="1:13" ht="15.75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</row>
    <row r="626" spans="1:13" ht="15.75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</row>
    <row r="627" spans="1:13" ht="15.75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</row>
    <row r="628" spans="1:13" ht="15.75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</row>
    <row r="629" spans="1:13" ht="15.75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</row>
    <row r="630" spans="1:13" ht="15.75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</row>
    <row r="631" spans="1:13" ht="15.75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</row>
    <row r="632" spans="1:13" ht="15.75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</row>
    <row r="633" spans="1:13" ht="15.75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</row>
    <row r="634" spans="1:13" ht="15.75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</row>
    <row r="635" spans="1:13" ht="15.75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</row>
    <row r="636" spans="1:13" ht="15.75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</row>
    <row r="637" spans="1:13" ht="15.75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</row>
    <row r="638" spans="1:13" ht="15.75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</row>
    <row r="639" spans="1:13" ht="15.75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</row>
    <row r="640" spans="1:13" ht="15.75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</row>
    <row r="641" spans="1:13" ht="15.75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</row>
    <row r="642" spans="1:13" ht="15.75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</row>
    <row r="643" spans="1:13" ht="15.75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</row>
    <row r="644" spans="1:13" ht="15.75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</row>
    <row r="645" spans="1:13" ht="15.75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</row>
    <row r="646" spans="1:13" ht="15.75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</row>
    <row r="647" spans="1:13" ht="15.75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</row>
    <row r="648" spans="1:13" ht="15.75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</row>
    <row r="649" spans="1:13" ht="15.75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</row>
    <row r="650" spans="1:13" ht="15.75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</row>
    <row r="651" spans="1:13" ht="15.75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</row>
    <row r="652" spans="1:13" ht="15.75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</row>
    <row r="653" spans="1:13" ht="15.75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</row>
    <row r="654" spans="1:13" ht="15.75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</row>
    <row r="655" spans="1:13" ht="15.75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</row>
    <row r="656" spans="1:13" ht="15.75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</row>
    <row r="657" spans="1:13" ht="15.75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</row>
    <row r="658" spans="1:13" ht="15.75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</row>
    <row r="659" spans="1:13" ht="15.75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</row>
    <row r="660" spans="1:13" ht="15.75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</row>
    <row r="661" spans="1:13" ht="15.75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</row>
    <row r="662" spans="1:13" ht="15.75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</row>
    <row r="663" spans="1:13" ht="15.75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</row>
    <row r="664" spans="1:13" ht="15.75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</row>
    <row r="665" spans="1:13" ht="15.75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</row>
    <row r="666" spans="1:13" ht="15.75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</row>
    <row r="667" spans="1:13" ht="15.75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</row>
    <row r="668" spans="1:13" ht="15.75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</row>
    <row r="669" spans="1:13" ht="15.75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</row>
    <row r="670" spans="1:13" ht="15.75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</row>
    <row r="671" spans="1:13" ht="15.75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</row>
    <row r="672" spans="1:13" ht="15.75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</row>
    <row r="673" spans="1:13" ht="15.75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</row>
    <row r="674" spans="1:13" ht="15.75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</row>
    <row r="675" spans="1:13" ht="15.75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</row>
    <row r="676" spans="1:13" ht="15.75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</row>
    <row r="677" spans="1:13" ht="15.75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</row>
    <row r="678" spans="1:13" ht="15.75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</row>
    <row r="679" spans="1:13" ht="15.75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</row>
    <row r="680" spans="1:13" ht="15.75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</row>
    <row r="681" spans="1:13" ht="15.75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</row>
    <row r="682" spans="1:13" ht="15.75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</row>
    <row r="683" spans="1:13" ht="15.75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</row>
    <row r="684" spans="1:13" ht="15.75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</row>
    <row r="685" spans="1:13" ht="15.75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</row>
    <row r="686" spans="1:13" ht="15.75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</row>
    <row r="687" spans="1:13" ht="15.75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</row>
    <row r="688" spans="1:13" ht="15.75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</row>
    <row r="689" spans="1:13" ht="15.75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</row>
    <row r="690" spans="1:13" ht="15.75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</row>
    <row r="691" spans="1:13" ht="15.75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</row>
    <row r="692" spans="1:13" ht="15.75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</row>
    <row r="693" spans="1:13" ht="15.75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</row>
    <row r="694" spans="1:13" ht="15.75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</row>
    <row r="695" spans="1:13" ht="15.75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</row>
    <row r="696" spans="1:13" ht="15.75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</row>
    <row r="697" spans="1:13" ht="15.75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</row>
    <row r="698" spans="1:13" ht="15.75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</row>
    <row r="699" spans="1:13" ht="15.75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</row>
    <row r="700" spans="1:13" ht="15.75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</row>
    <row r="701" spans="1:13" ht="15.75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</row>
    <row r="702" spans="1:13" ht="15.75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</row>
    <row r="703" spans="1:13" ht="15.75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</row>
    <row r="704" spans="1:13" ht="15.75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</row>
    <row r="705" spans="1:13" ht="15.75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</row>
    <row r="706" spans="1:13" ht="15.75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</row>
    <row r="707" spans="1:13" ht="15.75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</row>
    <row r="708" spans="1:13" ht="15.75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</row>
    <row r="709" spans="1:13" ht="15.75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</row>
    <row r="710" spans="1:13" ht="15.75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</row>
    <row r="711" spans="1:13" ht="15.75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</row>
    <row r="712" spans="1:13" ht="15.75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</row>
    <row r="713" spans="1:13" ht="15.75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</row>
    <row r="714" spans="1:13" ht="15.75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</row>
    <row r="715" spans="1:13" ht="15.75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</row>
    <row r="716" spans="1:13" ht="15.75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</row>
    <row r="717" spans="1:13" ht="15.75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</row>
    <row r="718" spans="1:13" ht="15.75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</row>
    <row r="719" spans="1:13" ht="15.75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</row>
    <row r="720" spans="1:13" ht="15.75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</row>
    <row r="721" spans="1:13" ht="15.75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</row>
    <row r="722" spans="1:13" ht="15.75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</row>
    <row r="723" spans="1:13" ht="15.75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</row>
    <row r="724" spans="1:13" ht="15.75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</row>
    <row r="725" spans="1:13" ht="15.75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</row>
    <row r="726" spans="1:13" ht="15.75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</row>
    <row r="727" spans="1:13" ht="15.75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</row>
    <row r="728" spans="1:13" ht="15.75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</row>
    <row r="729" spans="1:13" ht="15.75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</row>
    <row r="730" spans="1:13" ht="15.75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</row>
    <row r="731" spans="1:13" ht="15.75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</row>
    <row r="732" spans="1:13" ht="15.75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</row>
    <row r="733" spans="1:13" ht="15.75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</row>
    <row r="734" spans="1:13" ht="15.75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</row>
    <row r="735" spans="1:13" ht="15.75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</row>
    <row r="736" spans="1:13" ht="15.75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</row>
    <row r="737" spans="1:13" ht="15.75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</row>
    <row r="738" spans="1:13" ht="15.75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</row>
    <row r="739" spans="1:13" ht="15.75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</row>
    <row r="740" spans="1:13" ht="15.75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</row>
    <row r="741" spans="1:13" ht="15.75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</row>
    <row r="742" spans="1:13" ht="15.75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</row>
    <row r="743" spans="1:13" ht="15.75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</row>
    <row r="744" spans="1:13" ht="15.75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</row>
    <row r="745" spans="1:13" ht="15.75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</row>
    <row r="746" spans="1:13" ht="15.75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</row>
    <row r="747" spans="1:13" ht="15.75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</row>
    <row r="748" spans="1:13" ht="15.75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</row>
    <row r="749" spans="1:13" ht="15.75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</row>
    <row r="750" spans="1:13" ht="15.75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</row>
    <row r="751" spans="1:13" ht="15.75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</row>
    <row r="752" spans="1:13" ht="15.75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</row>
    <row r="753" spans="1:13" ht="15.75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</row>
    <row r="754" spans="1:13" ht="15.75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</row>
    <row r="755" spans="1:13" ht="15.75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</row>
    <row r="756" spans="1:13" ht="15.75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</row>
    <row r="757" spans="1:13" ht="15.75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</row>
    <row r="758" spans="1:13" ht="15.75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</row>
    <row r="759" spans="1:13" ht="15.75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</row>
    <row r="760" spans="1:13" ht="15.75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</row>
    <row r="761" spans="1:13" ht="15.75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</row>
    <row r="762" spans="1:13" ht="15.75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</row>
    <row r="763" spans="1:13" ht="15.75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</row>
    <row r="764" spans="1:13" ht="15.75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</row>
    <row r="765" spans="1:13" ht="15.75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</row>
    <row r="766" spans="1:13" ht="15.75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</row>
    <row r="767" spans="1:13" ht="15.75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</row>
    <row r="768" spans="1:13" ht="15.75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</row>
    <row r="769" spans="1:13" ht="15.75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</row>
    <row r="770" spans="1:13" ht="15.75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</row>
    <row r="771" spans="1:13" ht="15.75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</row>
    <row r="772" spans="1:13" ht="15.75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</row>
    <row r="773" spans="1:13" ht="15.75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</row>
    <row r="774" spans="1:13" ht="15.75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</row>
    <row r="775" spans="1:13" ht="15.75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</row>
    <row r="776" spans="1:13" ht="15.75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</row>
    <row r="777" spans="1:13" ht="15.75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</row>
    <row r="778" spans="1:13" ht="15.75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</row>
    <row r="779" spans="1:13" ht="15.75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</row>
    <row r="780" spans="1:13" ht="15.75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</row>
    <row r="781" spans="1:13" ht="15.75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</row>
    <row r="782" spans="1:13" ht="15.75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</row>
    <row r="783" spans="1:13" ht="15.75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</row>
    <row r="784" spans="1:13" ht="15.75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</row>
    <row r="785" spans="1:13" ht="15.75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</row>
    <row r="786" spans="1:13" ht="15.75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</row>
    <row r="787" spans="1:13" ht="15.75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</row>
    <row r="788" spans="1:13" ht="15.75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</row>
    <row r="789" spans="1:13" ht="15.75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</row>
    <row r="790" spans="1:13" ht="15.75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</row>
    <row r="791" spans="1:13" ht="15.75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</row>
    <row r="792" spans="1:13" ht="15.75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</row>
    <row r="793" spans="1:13" ht="15.75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</row>
    <row r="794" spans="1:13" ht="15.75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</row>
    <row r="795" spans="1:13" ht="15.75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</row>
    <row r="796" spans="1:13" ht="15.75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</row>
    <row r="797" spans="1:13" ht="15.75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</row>
    <row r="798" spans="1:13" ht="15.75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</row>
    <row r="799" spans="1:13" ht="15.75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</row>
    <row r="800" spans="1:13" ht="15.75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</row>
    <row r="801" spans="1:13" ht="15.75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</row>
    <row r="802" spans="1:13" ht="15.75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</row>
    <row r="803" spans="1:13" ht="15.75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</row>
    <row r="804" spans="1:13" ht="15.75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</row>
    <row r="805" spans="1:13" ht="15.75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</row>
    <row r="806" spans="1:13" ht="15.75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</row>
    <row r="807" spans="1:13" ht="15.75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</row>
    <row r="808" spans="1:13" ht="15.75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</row>
    <row r="809" spans="1:13" ht="15.75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</row>
    <row r="810" spans="1:13" ht="15.75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</row>
    <row r="811" spans="1:13" ht="15.75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</row>
    <row r="812" spans="1:13" ht="15.75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</row>
    <row r="813" spans="1:13" ht="15.75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</row>
    <row r="814" spans="1:13" ht="15.75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</row>
    <row r="815" spans="1:13" ht="15.75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</row>
    <row r="816" spans="1:13" ht="15.75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</row>
    <row r="817" spans="1:13" ht="15.75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</row>
    <row r="818" spans="1:13" ht="15.75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</row>
    <row r="819" spans="1:13" ht="15.75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</row>
    <row r="820" spans="1:13" ht="15.75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</row>
    <row r="821" spans="1:13" ht="15.75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</row>
    <row r="822" spans="1:13" ht="15.75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</row>
    <row r="823" spans="1:13" ht="15.75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</row>
    <row r="824" spans="1:13" ht="15.75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</row>
    <row r="825" spans="1:13" ht="15.75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</row>
    <row r="826" spans="1:13" ht="15.75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</row>
    <row r="827" spans="1:13" ht="15.75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</row>
    <row r="828" spans="1:13" ht="15.75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</row>
    <row r="829" spans="1:13" ht="15.75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</row>
    <row r="830" spans="1:13" ht="15.75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</row>
    <row r="831" spans="1:13" ht="15.75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</row>
    <row r="832" spans="1:13" ht="15.75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</row>
    <row r="833" spans="1:13" ht="15.75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</row>
    <row r="834" spans="1:13" ht="15.75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</row>
    <row r="835" spans="1:13" ht="15.75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</row>
    <row r="836" spans="1:13" ht="15.75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</row>
    <row r="837" spans="1:13" ht="15.75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</row>
    <row r="838" spans="1:13" ht="15.75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</row>
    <row r="839" spans="1:13" ht="15.75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</row>
    <row r="840" spans="1:13" ht="15.75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</row>
    <row r="841" spans="1:13" ht="15.75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</row>
    <row r="842" spans="1:13" ht="15.75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</row>
    <row r="843" spans="1:13" ht="15.75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</row>
    <row r="844" spans="1:13" ht="15.75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</row>
    <row r="845" spans="1:13" ht="15.75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</row>
    <row r="846" spans="1:13" ht="15.75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</row>
    <row r="847" spans="1:13" ht="15.75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</row>
    <row r="848" spans="1:13" ht="15.75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</row>
    <row r="849" spans="1:13" ht="15.75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</row>
    <row r="850" spans="1:13" ht="15.75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</row>
    <row r="851" spans="1:13" ht="15.75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</row>
    <row r="852" spans="1:13" ht="15.75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</row>
    <row r="853" spans="1:13" ht="15.75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</row>
    <row r="854" spans="1:13" ht="15.75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</row>
    <row r="855" spans="1:13" ht="15.75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</row>
    <row r="856" spans="1:13" ht="15.75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</row>
    <row r="857" spans="1:13" ht="15.75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</row>
    <row r="858" spans="1:13" ht="15.75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</row>
    <row r="859" spans="1:13" ht="15.75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</row>
    <row r="860" spans="1:13" ht="15.75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</row>
    <row r="861" spans="1:13" ht="15.75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</row>
    <row r="862" spans="1:13" ht="15.75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</row>
    <row r="863" spans="1:13" ht="15.75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</row>
    <row r="864" spans="1:13" ht="15.75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</row>
    <row r="865" spans="1:13" ht="15.75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</row>
    <row r="866" spans="1:13" ht="15.75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</row>
    <row r="867" spans="1:13" ht="15.75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</row>
    <row r="868" spans="1:13" ht="15.75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</row>
    <row r="869" spans="1:13" ht="15.75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</row>
    <row r="870" spans="1:13" ht="15.75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</row>
    <row r="871" spans="1:13" ht="15.75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</row>
    <row r="872" spans="1:13" ht="15.75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</row>
    <row r="873" spans="1:13" ht="15.75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</row>
    <row r="874" spans="1:13" ht="15.75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</row>
    <row r="875" spans="1:13" ht="15.75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</row>
    <row r="876" spans="1:13" ht="15.75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</row>
    <row r="877" spans="1:13" ht="15.75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</row>
    <row r="878" spans="1:13" ht="15.75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</row>
    <row r="879" spans="1:13" ht="15.75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</row>
    <row r="880" spans="1:13" ht="15.75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</row>
    <row r="881" spans="1:13" ht="15.75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</row>
    <row r="882" spans="1:13" ht="15.75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</row>
    <row r="883" spans="1:13" ht="15.75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</row>
    <row r="884" spans="1:13" ht="15.75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</row>
    <row r="885" spans="1:13" ht="15.75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</row>
    <row r="886" spans="1:13" ht="15.75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</row>
    <row r="887" spans="1:13" ht="15.75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</row>
    <row r="888" spans="1:13" ht="15.75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</row>
    <row r="889" spans="1:13" ht="15.75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</row>
    <row r="890" spans="1:13" ht="15.75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</row>
    <row r="891" spans="1:13" ht="15.75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</row>
    <row r="892" spans="1:13" ht="15.75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</row>
    <row r="893" spans="1:13" ht="15.75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</row>
    <row r="894" spans="1:13" ht="15.75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</row>
    <row r="895" spans="1:13" ht="15.75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</row>
    <row r="896" spans="1:13" ht="15.75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</row>
    <row r="897" spans="1:13" ht="15.75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</row>
    <row r="898" spans="1:13" ht="15.75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</row>
    <row r="899" spans="1:13" ht="15.75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</row>
    <row r="900" spans="1:13" ht="15.75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</row>
    <row r="901" spans="1:13" ht="15.75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</row>
    <row r="902" spans="1:13" ht="15.75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</row>
    <row r="903" spans="1:13" ht="15.75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</row>
    <row r="904" spans="1:13" ht="15.75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</row>
    <row r="905" spans="1:13" ht="15.75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</row>
    <row r="906" spans="1:13" ht="15.75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</row>
    <row r="907" spans="1:13" ht="15.75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</row>
    <row r="908" spans="1:13" ht="15.75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</row>
    <row r="909" spans="1:13" ht="15.75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</row>
    <row r="910" spans="1:13" ht="15.75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</row>
    <row r="911" spans="1:13" ht="15.75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</row>
    <row r="912" spans="1:13" ht="15.75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</row>
    <row r="913" spans="1:13" ht="15.75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</row>
    <row r="914" spans="1:13" ht="15.75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</row>
    <row r="915" spans="1:13" ht="15.75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</row>
    <row r="916" spans="1:13" ht="15.75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</row>
    <row r="917" spans="1:13" ht="15.75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</row>
    <row r="918" spans="1:13" ht="15.75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</row>
    <row r="919" spans="1:13" ht="15.75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</row>
    <row r="920" spans="1:13" ht="15.75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</row>
    <row r="921" spans="1:13" ht="15.75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</row>
    <row r="922" spans="1:13" ht="15.75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</row>
    <row r="923" spans="1:13" ht="15.75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</row>
    <row r="924" spans="1:13" ht="15.75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</row>
    <row r="925" spans="1:13" ht="15.75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</row>
    <row r="926" spans="1:13" ht="15.75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</row>
    <row r="927" spans="1:13" ht="15.75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</row>
    <row r="928" spans="1:13" ht="15.75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</row>
    <row r="929" spans="1:13" ht="15.75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</row>
    <row r="930" spans="1:13" ht="15.75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</row>
    <row r="931" spans="1:13" ht="15.75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</row>
    <row r="932" spans="1:13" ht="15.75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</row>
    <row r="933" spans="1:13" ht="15.75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</row>
    <row r="934" spans="1:13" ht="15.75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</row>
    <row r="935" spans="1:13" ht="15.75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</row>
    <row r="936" spans="1:13" ht="15.75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</row>
    <row r="937" spans="1:13" ht="15.75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</row>
    <row r="938" spans="1:13" ht="15.75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</row>
    <row r="939" spans="1:13" ht="15.75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</row>
    <row r="940" spans="1:13" ht="15.75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</row>
    <row r="941" spans="1:13" ht="15.75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</row>
    <row r="942" spans="1:13" ht="15.75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</row>
    <row r="943" spans="1:13" ht="15.75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</row>
    <row r="944" spans="1:13" ht="15.75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</row>
    <row r="945" spans="1:13" ht="15.75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</row>
    <row r="946" spans="1:13" ht="15.75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</row>
    <row r="947" spans="1:13" ht="15.75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</row>
    <row r="948" spans="1:13" ht="15.75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</row>
    <row r="949" spans="1:13" ht="15.75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</row>
    <row r="950" spans="1:13" ht="15.75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</row>
    <row r="951" spans="1:13" ht="15.75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</row>
    <row r="952" spans="1:13" ht="15.75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</row>
    <row r="953" spans="1:13" ht="15.75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</row>
    <row r="954" spans="1:13" ht="15.75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</row>
    <row r="955" spans="1:13" ht="15.75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</row>
    <row r="956" spans="1:13" ht="15.75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</row>
    <row r="957" spans="1:13" ht="15.75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</row>
    <row r="958" spans="1:13" ht="15.75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</row>
    <row r="959" spans="1:13" ht="15.75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</row>
    <row r="960" spans="1:13" ht="15.75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</row>
    <row r="961" spans="1:13" ht="15.75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</row>
    <row r="962" spans="1:13" ht="15.75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</row>
    <row r="963" spans="1:13" ht="15.75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</row>
    <row r="964" spans="1:13" ht="15.75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</row>
    <row r="965" spans="1:13" ht="15.75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</row>
    <row r="966" spans="1:13" ht="15.75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</row>
    <row r="967" spans="1:13" ht="15.75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</row>
    <row r="968" spans="1:13" ht="15.75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</row>
    <row r="969" spans="1:13" ht="15.75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</row>
    <row r="970" spans="1:13" ht="15.75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</row>
    <row r="971" spans="1:13" ht="15.75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</row>
    <row r="972" spans="1:13" ht="15.75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</row>
    <row r="973" spans="1:13" ht="15.75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</row>
    <row r="974" spans="1:13" ht="15.75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</row>
    <row r="975" spans="1:13" ht="15.75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</row>
    <row r="976" spans="1:13" ht="15.75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</row>
    <row r="977" spans="1:13" ht="15.75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</row>
    <row r="978" spans="1:13" ht="15.75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</row>
    <row r="979" spans="1:13" ht="15.75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</row>
    <row r="980" spans="1:13" ht="15.75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</row>
    <row r="981" spans="1:13" ht="15.75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</row>
    <row r="982" spans="1:13" ht="15.75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</row>
    <row r="983" spans="1:13" ht="15.75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</row>
    <row r="984" spans="1:13" ht="15.75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</row>
    <row r="985" spans="1:13" ht="15.75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</row>
    <row r="986" spans="1:13" ht="15.75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</row>
    <row r="987" spans="1:13" ht="15.75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</row>
    <row r="988" spans="1:13" ht="15.75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</row>
    <row r="989" spans="1:13" ht="15.75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</row>
    <row r="990" spans="1:13" ht="15.75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</row>
    <row r="991" spans="1:13" ht="15.75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</row>
    <row r="992" spans="1:13" ht="15.75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</row>
    <row r="993" spans="1:13" ht="15.75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</row>
    <row r="994" spans="1:13" ht="15.75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</row>
    <row r="995" spans="1:13" ht="15.75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</row>
    <row r="996" spans="1:13" ht="15.75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</row>
    <row r="997" spans="1:13" ht="15.75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</row>
    <row r="998" spans="1:13" ht="15.75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</row>
    <row r="999" spans="1:13" ht="15.75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</row>
    <row r="1000" spans="1:13" ht="15.75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</row>
    <row r="1001" spans="1:13" ht="15.75">
      <c r="A1001" s="170"/>
      <c r="B1001" s="170"/>
      <c r="C1001" s="170"/>
      <c r="D1001" s="170"/>
      <c r="E1001" s="170"/>
      <c r="F1001" s="170"/>
      <c r="G1001" s="170"/>
      <c r="H1001" s="170"/>
      <c r="I1001" s="170"/>
      <c r="J1001" s="170"/>
      <c r="K1001" s="170"/>
      <c r="L1001" s="170"/>
      <c r="M1001" s="170"/>
    </row>
    <row r="1002" spans="1:13" ht="15.75">
      <c r="A1002" s="170"/>
      <c r="B1002" s="170"/>
      <c r="C1002" s="170"/>
      <c r="D1002" s="170"/>
      <c r="E1002" s="170"/>
      <c r="F1002" s="170"/>
      <c r="G1002" s="170"/>
      <c r="H1002" s="170"/>
      <c r="I1002" s="170"/>
      <c r="J1002" s="170"/>
      <c r="K1002" s="170"/>
      <c r="L1002" s="170"/>
      <c r="M1002" s="170"/>
    </row>
    <row r="1003" spans="1:13" ht="15.75">
      <c r="A1003" s="170"/>
      <c r="B1003" s="170"/>
      <c r="C1003" s="170"/>
      <c r="D1003" s="170"/>
      <c r="E1003" s="170"/>
      <c r="F1003" s="170"/>
      <c r="G1003" s="170"/>
      <c r="H1003" s="170"/>
      <c r="I1003" s="170"/>
      <c r="J1003" s="170"/>
      <c r="K1003" s="170"/>
      <c r="L1003" s="170"/>
      <c r="M1003" s="170"/>
    </row>
    <row r="1004" spans="1:13" ht="15.75">
      <c r="A1004" s="170"/>
      <c r="B1004" s="170"/>
      <c r="C1004" s="170"/>
      <c r="D1004" s="170"/>
      <c r="E1004" s="170"/>
      <c r="F1004" s="170"/>
      <c r="G1004" s="170"/>
      <c r="H1004" s="170"/>
      <c r="I1004" s="170"/>
      <c r="J1004" s="170"/>
      <c r="K1004" s="170"/>
      <c r="L1004" s="170"/>
      <c r="M1004" s="170"/>
    </row>
    <row r="1005" spans="1:13" ht="15.75">
      <c r="A1005" s="170"/>
      <c r="B1005" s="170"/>
      <c r="C1005" s="170"/>
      <c r="D1005" s="170"/>
      <c r="E1005" s="170"/>
      <c r="F1005" s="170"/>
      <c r="G1005" s="170"/>
      <c r="H1005" s="170"/>
      <c r="I1005" s="170"/>
      <c r="J1005" s="170"/>
      <c r="K1005" s="170"/>
      <c r="L1005" s="170"/>
      <c r="M1005" s="170"/>
    </row>
    <row r="1006" spans="1:13" ht="15.75">
      <c r="A1006" s="170"/>
      <c r="B1006" s="170"/>
      <c r="C1006" s="170"/>
      <c r="D1006" s="170"/>
      <c r="E1006" s="170"/>
      <c r="F1006" s="170"/>
      <c r="G1006" s="170"/>
      <c r="H1006" s="170"/>
      <c r="I1006" s="170"/>
      <c r="J1006" s="170"/>
      <c r="K1006" s="170"/>
      <c r="L1006" s="170"/>
      <c r="M1006" s="170"/>
    </row>
    <row r="1007" spans="1:13" ht="15.75">
      <c r="A1007" s="170"/>
      <c r="B1007" s="170"/>
      <c r="C1007" s="170"/>
      <c r="D1007" s="170"/>
      <c r="E1007" s="170"/>
      <c r="F1007" s="170"/>
      <c r="G1007" s="170"/>
      <c r="H1007" s="170"/>
      <c r="I1007" s="170"/>
      <c r="J1007" s="170"/>
      <c r="K1007" s="170"/>
      <c r="L1007" s="170"/>
      <c r="M1007" s="170"/>
    </row>
    <row r="1008" spans="1:13" ht="15.75">
      <c r="A1008" s="170"/>
      <c r="B1008" s="170"/>
      <c r="C1008" s="170"/>
      <c r="D1008" s="170"/>
      <c r="E1008" s="170"/>
      <c r="F1008" s="170"/>
      <c r="G1008" s="170"/>
      <c r="H1008" s="170"/>
      <c r="I1008" s="170"/>
      <c r="J1008" s="170"/>
      <c r="K1008" s="170"/>
      <c r="L1008" s="170"/>
      <c r="M1008" s="170"/>
    </row>
    <row r="1009" spans="1:13" ht="15.75">
      <c r="A1009" s="170"/>
      <c r="B1009" s="170"/>
      <c r="C1009" s="170"/>
      <c r="D1009" s="170"/>
      <c r="E1009" s="170"/>
      <c r="F1009" s="170"/>
      <c r="G1009" s="170"/>
      <c r="H1009" s="170"/>
      <c r="I1009" s="170"/>
      <c r="J1009" s="170"/>
      <c r="K1009" s="170"/>
      <c r="L1009" s="170"/>
      <c r="M1009" s="170"/>
    </row>
    <row r="1010" spans="1:13" ht="15.75">
      <c r="A1010" s="170"/>
      <c r="B1010" s="170"/>
      <c r="C1010" s="170"/>
      <c r="D1010" s="170"/>
      <c r="E1010" s="170"/>
      <c r="F1010" s="170"/>
      <c r="G1010" s="170"/>
      <c r="H1010" s="170"/>
      <c r="I1010" s="170"/>
      <c r="J1010" s="170"/>
      <c r="K1010" s="170"/>
      <c r="L1010" s="170"/>
      <c r="M1010" s="170"/>
    </row>
    <row r="1011" spans="1:13" ht="15.75">
      <c r="A1011" s="170"/>
      <c r="B1011" s="170"/>
      <c r="C1011" s="170"/>
      <c r="D1011" s="170"/>
      <c r="E1011" s="170"/>
      <c r="F1011" s="170"/>
      <c r="G1011" s="170"/>
      <c r="H1011" s="170"/>
      <c r="I1011" s="170"/>
      <c r="J1011" s="170"/>
      <c r="K1011" s="170"/>
      <c r="L1011" s="170"/>
      <c r="M1011" s="170"/>
    </row>
    <row r="1012" spans="1:13" ht="15.75">
      <c r="A1012" s="170"/>
      <c r="B1012" s="170"/>
      <c r="C1012" s="170"/>
      <c r="D1012" s="170"/>
      <c r="E1012" s="170"/>
      <c r="F1012" s="170"/>
      <c r="G1012" s="170"/>
      <c r="H1012" s="170"/>
      <c r="I1012" s="170"/>
      <c r="J1012" s="170"/>
      <c r="K1012" s="170"/>
      <c r="L1012" s="170"/>
      <c r="M1012" s="170"/>
    </row>
    <row r="1013" spans="1:13" ht="15.75">
      <c r="A1013" s="170"/>
      <c r="B1013" s="170"/>
      <c r="C1013" s="170"/>
      <c r="D1013" s="170"/>
      <c r="E1013" s="170"/>
      <c r="F1013" s="170"/>
      <c r="G1013" s="170"/>
      <c r="H1013" s="170"/>
      <c r="I1013" s="170"/>
      <c r="J1013" s="170"/>
      <c r="K1013" s="170"/>
      <c r="L1013" s="170"/>
      <c r="M1013" s="170"/>
    </row>
    <row r="1014" spans="1:13" ht="15.75">
      <c r="A1014" s="170"/>
      <c r="B1014" s="170"/>
      <c r="C1014" s="170"/>
      <c r="D1014" s="170"/>
      <c r="E1014" s="170"/>
      <c r="F1014" s="170"/>
      <c r="G1014" s="170"/>
      <c r="H1014" s="170"/>
      <c r="I1014" s="170"/>
      <c r="J1014" s="170"/>
      <c r="K1014" s="170"/>
      <c r="L1014" s="170"/>
      <c r="M1014" s="170"/>
    </row>
    <row r="1015" spans="1:13" ht="15.75">
      <c r="A1015" s="170"/>
      <c r="B1015" s="170"/>
      <c r="C1015" s="170"/>
      <c r="D1015" s="170"/>
      <c r="E1015" s="170"/>
      <c r="F1015" s="170"/>
      <c r="G1015" s="170"/>
      <c r="H1015" s="170"/>
      <c r="I1015" s="170"/>
      <c r="J1015" s="170"/>
      <c r="K1015" s="170"/>
      <c r="L1015" s="170"/>
      <c r="M1015" s="170"/>
    </row>
    <row r="1016" spans="1:13" ht="15.75">
      <c r="A1016" s="170"/>
      <c r="B1016" s="170"/>
      <c r="C1016" s="170"/>
      <c r="D1016" s="170"/>
      <c r="E1016" s="170"/>
      <c r="F1016" s="170"/>
      <c r="G1016" s="170"/>
      <c r="H1016" s="170"/>
      <c r="I1016" s="170"/>
      <c r="J1016" s="170"/>
      <c r="K1016" s="170"/>
      <c r="L1016" s="170"/>
      <c r="M1016" s="170"/>
    </row>
    <row r="1017" spans="1:13" ht="15.75">
      <c r="A1017" s="170"/>
      <c r="B1017" s="170"/>
      <c r="C1017" s="170"/>
      <c r="D1017" s="170"/>
      <c r="E1017" s="170"/>
      <c r="F1017" s="170"/>
      <c r="G1017" s="170"/>
      <c r="H1017" s="170"/>
      <c r="I1017" s="170"/>
      <c r="J1017" s="170"/>
      <c r="K1017" s="170"/>
      <c r="L1017" s="170"/>
      <c r="M1017" s="170"/>
    </row>
    <row r="1018" spans="1:13" ht="15.75">
      <c r="A1018" s="170"/>
      <c r="B1018" s="170"/>
      <c r="C1018" s="170"/>
      <c r="D1018" s="170"/>
      <c r="E1018" s="170"/>
      <c r="F1018" s="170"/>
      <c r="G1018" s="170"/>
      <c r="H1018" s="170"/>
      <c r="I1018" s="170"/>
      <c r="J1018" s="170"/>
      <c r="K1018" s="170"/>
      <c r="L1018" s="170"/>
      <c r="M1018" s="170"/>
    </row>
    <row r="1019" spans="1:13" ht="15.75">
      <c r="A1019" s="170"/>
      <c r="B1019" s="170"/>
      <c r="C1019" s="170"/>
      <c r="D1019" s="170"/>
      <c r="E1019" s="170"/>
      <c r="F1019" s="170"/>
      <c r="G1019" s="170"/>
      <c r="H1019" s="170"/>
      <c r="I1019" s="170"/>
      <c r="J1019" s="170"/>
      <c r="K1019" s="170"/>
      <c r="L1019" s="170"/>
      <c r="M1019" s="170"/>
    </row>
    <row r="1020" spans="1:13" ht="15.75">
      <c r="A1020" s="170"/>
      <c r="B1020" s="170"/>
      <c r="C1020" s="170"/>
      <c r="D1020" s="170"/>
      <c r="E1020" s="170"/>
      <c r="F1020" s="170"/>
      <c r="G1020" s="170"/>
      <c r="H1020" s="170"/>
      <c r="I1020" s="170"/>
      <c r="J1020" s="170"/>
      <c r="K1020" s="170"/>
      <c r="L1020" s="170"/>
      <c r="M1020" s="170"/>
    </row>
    <row r="1021" spans="1:13" ht="15.75">
      <c r="A1021" s="170"/>
      <c r="B1021" s="170"/>
      <c r="C1021" s="170"/>
      <c r="D1021" s="170"/>
      <c r="E1021" s="170"/>
      <c r="F1021" s="170"/>
      <c r="G1021" s="170"/>
      <c r="H1021" s="170"/>
      <c r="I1021" s="170"/>
      <c r="J1021" s="170"/>
      <c r="K1021" s="170"/>
      <c r="L1021" s="170"/>
      <c r="M1021" s="170"/>
    </row>
    <row r="1022" spans="1:13" ht="15.75">
      <c r="A1022" s="170"/>
      <c r="B1022" s="170"/>
      <c r="C1022" s="170"/>
      <c r="D1022" s="170"/>
      <c r="E1022" s="170"/>
      <c r="F1022" s="170"/>
      <c r="G1022" s="170"/>
      <c r="H1022" s="170"/>
      <c r="I1022" s="170"/>
      <c r="J1022" s="170"/>
      <c r="K1022" s="170"/>
      <c r="L1022" s="170"/>
      <c r="M1022" s="170"/>
    </row>
    <row r="1023" spans="1:13" ht="15.75">
      <c r="A1023" s="170"/>
      <c r="B1023" s="170"/>
      <c r="C1023" s="170"/>
      <c r="D1023" s="170"/>
      <c r="E1023" s="170"/>
      <c r="F1023" s="170"/>
      <c r="G1023" s="170"/>
      <c r="H1023" s="170"/>
      <c r="I1023" s="170"/>
      <c r="J1023" s="170"/>
      <c r="K1023" s="170"/>
      <c r="L1023" s="170"/>
      <c r="M1023" s="170"/>
    </row>
    <row r="1024" spans="1:13" ht="15.75">
      <c r="A1024" s="170"/>
      <c r="B1024" s="170"/>
      <c r="C1024" s="170"/>
      <c r="D1024" s="170"/>
      <c r="E1024" s="170"/>
      <c r="F1024" s="170"/>
      <c r="G1024" s="170"/>
      <c r="H1024" s="170"/>
      <c r="I1024" s="170"/>
      <c r="J1024" s="170"/>
      <c r="K1024" s="170"/>
      <c r="L1024" s="170"/>
      <c r="M1024" s="170"/>
    </row>
    <row r="1025" spans="1:13" ht="15.75">
      <c r="A1025" s="170"/>
      <c r="B1025" s="170"/>
      <c r="C1025" s="170"/>
      <c r="D1025" s="170"/>
      <c r="E1025" s="170"/>
      <c r="F1025" s="170"/>
      <c r="G1025" s="170"/>
      <c r="H1025" s="170"/>
      <c r="I1025" s="170"/>
      <c r="J1025" s="170"/>
      <c r="K1025" s="170"/>
      <c r="L1025" s="170"/>
      <c r="M1025" s="170"/>
    </row>
    <row r="1026" spans="1:13" ht="15.75">
      <c r="A1026" s="170"/>
      <c r="B1026" s="170"/>
      <c r="C1026" s="170"/>
      <c r="D1026" s="170"/>
      <c r="E1026" s="170"/>
      <c r="F1026" s="170"/>
      <c r="G1026" s="170"/>
      <c r="H1026" s="170"/>
      <c r="I1026" s="170"/>
      <c r="J1026" s="170"/>
      <c r="K1026" s="170"/>
      <c r="L1026" s="170"/>
      <c r="M1026" s="170"/>
    </row>
    <row r="1027" spans="1:13" ht="15.75">
      <c r="A1027" s="170"/>
      <c r="B1027" s="170"/>
      <c r="C1027" s="170"/>
      <c r="D1027" s="170"/>
      <c r="E1027" s="170"/>
      <c r="F1027" s="170"/>
      <c r="G1027" s="170"/>
      <c r="H1027" s="170"/>
      <c r="I1027" s="170"/>
      <c r="J1027" s="170"/>
      <c r="K1027" s="170"/>
      <c r="L1027" s="170"/>
      <c r="M1027" s="170"/>
    </row>
    <row r="1028" spans="1:13" ht="15.75">
      <c r="A1028" s="170"/>
      <c r="B1028" s="170"/>
      <c r="C1028" s="170"/>
      <c r="D1028" s="170"/>
      <c r="E1028" s="170"/>
      <c r="F1028" s="170"/>
      <c r="G1028" s="170"/>
      <c r="H1028" s="170"/>
      <c r="I1028" s="170"/>
      <c r="J1028" s="170"/>
      <c r="K1028" s="170"/>
      <c r="L1028" s="170"/>
      <c r="M1028" s="170"/>
    </row>
    <row r="1029" spans="1:13" ht="15.75">
      <c r="A1029" s="170"/>
      <c r="B1029" s="170"/>
      <c r="C1029" s="170"/>
      <c r="D1029" s="170"/>
      <c r="E1029" s="170"/>
      <c r="F1029" s="170"/>
      <c r="G1029" s="170"/>
      <c r="H1029" s="170"/>
      <c r="I1029" s="170"/>
      <c r="J1029" s="170"/>
      <c r="K1029" s="170"/>
      <c r="L1029" s="170"/>
      <c r="M1029" s="170"/>
    </row>
    <row r="1030" spans="1:13" ht="15.75">
      <c r="A1030" s="170"/>
      <c r="B1030" s="170"/>
      <c r="C1030" s="170"/>
      <c r="D1030" s="170"/>
      <c r="E1030" s="170"/>
      <c r="F1030" s="170"/>
      <c r="G1030" s="170"/>
      <c r="H1030" s="170"/>
      <c r="I1030" s="170"/>
      <c r="J1030" s="170"/>
      <c r="K1030" s="170"/>
      <c r="L1030" s="170"/>
      <c r="M1030" s="170"/>
    </row>
    <row r="1031" spans="1:13" ht="15.75">
      <c r="A1031" s="170"/>
      <c r="B1031" s="170"/>
      <c r="C1031" s="170"/>
      <c r="D1031" s="170"/>
      <c r="E1031" s="170"/>
      <c r="F1031" s="170"/>
      <c r="G1031" s="170"/>
      <c r="H1031" s="170"/>
      <c r="I1031" s="170"/>
      <c r="J1031" s="170"/>
      <c r="K1031" s="170"/>
      <c r="L1031" s="170"/>
      <c r="M1031" s="170"/>
    </row>
    <row r="1032" spans="1:13" ht="15.75">
      <c r="A1032" s="170"/>
      <c r="B1032" s="170"/>
      <c r="C1032" s="170"/>
      <c r="D1032" s="170"/>
      <c r="E1032" s="170"/>
      <c r="F1032" s="170"/>
      <c r="G1032" s="170"/>
      <c r="H1032" s="170"/>
      <c r="I1032" s="170"/>
      <c r="J1032" s="170"/>
      <c r="K1032" s="170"/>
      <c r="L1032" s="170"/>
      <c r="M1032" s="170"/>
    </row>
    <row r="1033" spans="1:13" ht="15.75">
      <c r="A1033" s="170"/>
      <c r="B1033" s="170"/>
      <c r="C1033" s="170"/>
      <c r="D1033" s="170"/>
      <c r="E1033" s="170"/>
      <c r="F1033" s="170"/>
      <c r="G1033" s="170"/>
      <c r="H1033" s="170"/>
      <c r="I1033" s="170"/>
      <c r="J1033" s="170"/>
      <c r="K1033" s="170"/>
      <c r="L1033" s="170"/>
      <c r="M1033" s="170"/>
    </row>
    <row r="1034" spans="1:13" ht="15.75">
      <c r="A1034" s="170"/>
      <c r="B1034" s="170"/>
      <c r="C1034" s="170"/>
      <c r="D1034" s="170"/>
      <c r="E1034" s="170"/>
      <c r="F1034" s="170"/>
      <c r="G1034" s="170"/>
      <c r="H1034" s="170"/>
      <c r="I1034" s="170"/>
      <c r="J1034" s="170"/>
      <c r="K1034" s="170"/>
      <c r="L1034" s="170"/>
      <c r="M1034" s="170"/>
    </row>
    <row r="1035" spans="1:13" ht="15.75">
      <c r="A1035" s="170"/>
      <c r="B1035" s="170"/>
      <c r="C1035" s="170"/>
      <c r="D1035" s="170"/>
      <c r="E1035" s="170"/>
      <c r="F1035" s="170"/>
      <c r="G1035" s="170"/>
      <c r="H1035" s="170"/>
      <c r="I1035" s="170"/>
      <c r="J1035" s="170"/>
      <c r="K1035" s="170"/>
      <c r="L1035" s="170"/>
      <c r="M1035" s="170"/>
    </row>
    <row r="1036" spans="1:13" ht="15.75">
      <c r="A1036" s="170"/>
      <c r="B1036" s="170"/>
      <c r="C1036" s="170"/>
      <c r="D1036" s="170"/>
      <c r="E1036" s="170"/>
      <c r="F1036" s="170"/>
      <c r="G1036" s="170"/>
      <c r="H1036" s="170"/>
      <c r="I1036" s="170"/>
      <c r="J1036" s="170"/>
      <c r="K1036" s="170"/>
      <c r="L1036" s="170"/>
      <c r="M1036" s="170"/>
    </row>
    <row r="1037" spans="1:13" ht="15.75">
      <c r="A1037" s="170"/>
      <c r="B1037" s="170"/>
      <c r="C1037" s="170"/>
      <c r="D1037" s="170"/>
      <c r="E1037" s="170"/>
      <c r="F1037" s="170"/>
      <c r="G1037" s="170"/>
      <c r="H1037" s="170"/>
      <c r="I1037" s="170"/>
      <c r="J1037" s="170"/>
      <c r="K1037" s="170"/>
      <c r="L1037" s="170"/>
      <c r="M1037" s="170"/>
    </row>
    <row r="1038" spans="1:13" ht="15.75">
      <c r="A1038" s="170"/>
      <c r="B1038" s="170"/>
      <c r="C1038" s="170"/>
      <c r="D1038" s="170"/>
      <c r="E1038" s="170"/>
      <c r="F1038" s="170"/>
      <c r="G1038" s="170"/>
      <c r="H1038" s="170"/>
      <c r="I1038" s="170"/>
      <c r="J1038" s="170"/>
      <c r="K1038" s="170"/>
      <c r="L1038" s="170"/>
      <c r="M1038" s="170"/>
    </row>
    <row r="1039" spans="1:13" ht="15.75">
      <c r="A1039" s="170"/>
      <c r="B1039" s="170"/>
      <c r="C1039" s="170"/>
      <c r="D1039" s="170"/>
      <c r="E1039" s="170"/>
      <c r="F1039" s="170"/>
      <c r="G1039" s="170"/>
      <c r="H1039" s="170"/>
      <c r="I1039" s="170"/>
      <c r="J1039" s="170"/>
      <c r="K1039" s="170"/>
      <c r="L1039" s="170"/>
      <c r="M1039" s="170"/>
    </row>
    <row r="1040" spans="1:13" ht="15.75">
      <c r="A1040" s="170"/>
      <c r="B1040" s="170"/>
      <c r="C1040" s="170"/>
      <c r="D1040" s="170"/>
      <c r="E1040" s="170"/>
      <c r="F1040" s="170"/>
      <c r="G1040" s="170"/>
      <c r="H1040" s="170"/>
      <c r="I1040" s="170"/>
      <c r="J1040" s="170"/>
      <c r="K1040" s="170"/>
      <c r="L1040" s="170"/>
      <c r="M1040" s="170"/>
    </row>
    <row r="1041" spans="1:13" ht="15.75">
      <c r="A1041" s="170"/>
      <c r="B1041" s="170"/>
      <c r="C1041" s="170"/>
      <c r="D1041" s="170"/>
      <c r="E1041" s="170"/>
      <c r="F1041" s="170"/>
      <c r="G1041" s="170"/>
      <c r="H1041" s="170"/>
      <c r="I1041" s="170"/>
      <c r="J1041" s="170"/>
      <c r="K1041" s="170"/>
      <c r="L1041" s="170"/>
      <c r="M1041" s="170"/>
    </row>
    <row r="1042" spans="1:13" ht="15.75">
      <c r="A1042" s="170"/>
      <c r="B1042" s="170"/>
      <c r="C1042" s="170"/>
      <c r="D1042" s="170"/>
      <c r="E1042" s="170"/>
      <c r="F1042" s="170"/>
      <c r="G1042" s="170"/>
      <c r="H1042" s="170"/>
      <c r="I1042" s="170"/>
      <c r="J1042" s="170"/>
      <c r="K1042" s="170"/>
      <c r="L1042" s="170"/>
      <c r="M1042" s="170"/>
    </row>
    <row r="1043" spans="1:13" ht="15.75">
      <c r="A1043" s="170"/>
      <c r="B1043" s="170"/>
      <c r="C1043" s="170"/>
      <c r="D1043" s="170"/>
      <c r="E1043" s="170"/>
      <c r="F1043" s="170"/>
      <c r="G1043" s="170"/>
      <c r="H1043" s="170"/>
      <c r="I1043" s="170"/>
      <c r="J1043" s="170"/>
      <c r="K1043" s="170"/>
      <c r="L1043" s="170"/>
      <c r="M1043" s="170"/>
    </row>
    <row r="1044" spans="1:13" ht="15.75">
      <c r="A1044" s="170"/>
      <c r="B1044" s="170"/>
      <c r="C1044" s="170"/>
      <c r="D1044" s="170"/>
      <c r="E1044" s="170"/>
      <c r="F1044" s="170"/>
      <c r="G1044" s="170"/>
      <c r="H1044" s="170"/>
      <c r="I1044" s="170"/>
      <c r="J1044" s="170"/>
      <c r="K1044" s="170"/>
      <c r="L1044" s="170"/>
      <c r="M1044" s="170"/>
    </row>
    <row r="1045" spans="1:13" ht="15.75">
      <c r="A1045" s="170"/>
      <c r="B1045" s="170"/>
      <c r="C1045" s="170"/>
      <c r="D1045" s="170"/>
      <c r="E1045" s="170"/>
      <c r="F1045" s="170"/>
      <c r="G1045" s="170"/>
      <c r="H1045" s="170"/>
      <c r="I1045" s="170"/>
      <c r="J1045" s="170"/>
      <c r="K1045" s="170"/>
      <c r="L1045" s="170"/>
      <c r="M1045" s="170"/>
    </row>
    <row r="1046" spans="1:13" ht="15.75">
      <c r="A1046" s="170"/>
      <c r="B1046" s="170"/>
      <c r="C1046" s="170"/>
      <c r="D1046" s="170"/>
      <c r="E1046" s="170"/>
      <c r="F1046" s="170"/>
      <c r="G1046" s="170"/>
      <c r="H1046" s="170"/>
      <c r="I1046" s="170"/>
      <c r="J1046" s="170"/>
      <c r="K1046" s="170"/>
      <c r="L1046" s="170"/>
      <c r="M1046" s="170"/>
    </row>
    <row r="1047" spans="1:13" ht="15.75">
      <c r="A1047" s="170"/>
      <c r="B1047" s="170"/>
      <c r="C1047" s="170"/>
      <c r="D1047" s="170"/>
      <c r="E1047" s="170"/>
      <c r="F1047" s="170"/>
      <c r="G1047" s="170"/>
      <c r="H1047" s="170"/>
      <c r="I1047" s="170"/>
      <c r="J1047" s="170"/>
      <c r="K1047" s="170"/>
      <c r="L1047" s="170"/>
      <c r="M1047" s="170"/>
    </row>
    <row r="1048" spans="1:13" ht="15.75">
      <c r="A1048" s="170"/>
      <c r="B1048" s="170"/>
      <c r="C1048" s="170"/>
      <c r="D1048" s="170"/>
      <c r="E1048" s="170"/>
      <c r="F1048" s="170"/>
      <c r="G1048" s="170"/>
      <c r="H1048" s="170"/>
      <c r="I1048" s="170"/>
      <c r="J1048" s="170"/>
      <c r="K1048" s="170"/>
      <c r="L1048" s="170"/>
      <c r="M1048" s="170"/>
    </row>
    <row r="1049" spans="1:13" ht="15.75">
      <c r="A1049" s="170"/>
      <c r="B1049" s="170"/>
      <c r="C1049" s="170"/>
      <c r="D1049" s="170"/>
      <c r="E1049" s="170"/>
      <c r="F1049" s="170"/>
      <c r="G1049" s="170"/>
      <c r="H1049" s="170"/>
      <c r="I1049" s="170"/>
      <c r="J1049" s="170"/>
      <c r="K1049" s="170"/>
      <c r="L1049" s="170"/>
      <c r="M1049" s="170"/>
    </row>
    <row r="1050" spans="1:13" ht="15.75">
      <c r="A1050" s="170"/>
      <c r="B1050" s="170"/>
      <c r="C1050" s="170"/>
      <c r="D1050" s="170"/>
      <c r="E1050" s="170"/>
      <c r="F1050" s="170"/>
      <c r="G1050" s="170"/>
      <c r="H1050" s="170"/>
      <c r="I1050" s="170"/>
      <c r="J1050" s="170"/>
      <c r="K1050" s="170"/>
      <c r="L1050" s="170"/>
      <c r="M1050" s="170"/>
    </row>
    <row r="1051" spans="1:13" ht="15.75">
      <c r="A1051" s="170"/>
      <c r="B1051" s="170"/>
      <c r="C1051" s="170"/>
      <c r="D1051" s="170"/>
      <c r="E1051" s="170"/>
      <c r="F1051" s="170"/>
      <c r="G1051" s="170"/>
      <c r="H1051" s="170"/>
      <c r="I1051" s="170"/>
      <c r="J1051" s="170"/>
      <c r="K1051" s="170"/>
      <c r="L1051" s="170"/>
      <c r="M1051" s="170"/>
    </row>
    <row r="1052" spans="1:13" ht="15.75">
      <c r="A1052" s="170"/>
      <c r="B1052" s="170"/>
      <c r="C1052" s="170"/>
      <c r="D1052" s="170"/>
      <c r="E1052" s="170"/>
      <c r="F1052" s="170"/>
      <c r="G1052" s="170"/>
      <c r="H1052" s="170"/>
      <c r="I1052" s="170"/>
      <c r="J1052" s="170"/>
      <c r="K1052" s="170"/>
      <c r="L1052" s="170"/>
      <c r="M1052" s="170"/>
    </row>
    <row r="1053" spans="1:13" ht="15.75">
      <c r="A1053" s="170"/>
      <c r="B1053" s="170"/>
      <c r="C1053" s="170"/>
      <c r="D1053" s="170"/>
      <c r="E1053" s="170"/>
      <c r="F1053" s="170"/>
      <c r="G1053" s="170"/>
      <c r="H1053" s="170"/>
      <c r="I1053" s="170"/>
      <c r="J1053" s="170"/>
      <c r="K1053" s="170"/>
      <c r="L1053" s="170"/>
      <c r="M1053" s="170"/>
    </row>
    <row r="1054" spans="1:13" ht="15.75">
      <c r="A1054" s="170"/>
      <c r="B1054" s="170"/>
      <c r="C1054" s="170"/>
      <c r="D1054" s="170"/>
      <c r="E1054" s="170"/>
      <c r="F1054" s="170"/>
      <c r="G1054" s="170"/>
      <c r="H1054" s="170"/>
      <c r="I1054" s="170"/>
      <c r="J1054" s="170"/>
      <c r="K1054" s="170"/>
      <c r="L1054" s="170"/>
      <c r="M1054" s="170"/>
    </row>
    <row r="1055" spans="1:13" ht="15.75">
      <c r="A1055" s="170"/>
      <c r="B1055" s="170"/>
      <c r="C1055" s="170"/>
      <c r="D1055" s="170"/>
      <c r="E1055" s="170"/>
      <c r="F1055" s="170"/>
      <c r="G1055" s="170"/>
      <c r="H1055" s="170"/>
      <c r="I1055" s="170"/>
      <c r="J1055" s="170"/>
      <c r="K1055" s="170"/>
      <c r="L1055" s="170"/>
      <c r="M1055" s="170"/>
    </row>
    <row r="1056" spans="1:13" ht="15.75">
      <c r="A1056" s="170"/>
      <c r="B1056" s="170"/>
      <c r="C1056" s="170"/>
      <c r="D1056" s="170"/>
      <c r="E1056" s="170"/>
      <c r="F1056" s="170"/>
      <c r="G1056" s="170"/>
      <c r="H1056" s="170"/>
      <c r="I1056" s="170"/>
      <c r="J1056" s="170"/>
      <c r="K1056" s="170"/>
      <c r="L1056" s="170"/>
      <c r="M1056" s="170"/>
    </row>
    <row r="1057" spans="1:13" ht="15.75">
      <c r="A1057" s="170"/>
      <c r="B1057" s="170"/>
      <c r="C1057" s="170"/>
      <c r="D1057" s="170"/>
      <c r="E1057" s="170"/>
      <c r="F1057" s="170"/>
      <c r="G1057" s="170"/>
      <c r="H1057" s="170"/>
      <c r="I1057" s="170"/>
      <c r="J1057" s="170"/>
      <c r="K1057" s="170"/>
      <c r="L1057" s="170"/>
      <c r="M1057" s="170"/>
    </row>
    <row r="1058" spans="1:13" ht="15.75">
      <c r="A1058" s="170"/>
      <c r="B1058" s="170"/>
      <c r="C1058" s="170"/>
      <c r="D1058" s="170"/>
      <c r="E1058" s="170"/>
      <c r="F1058" s="170"/>
      <c r="G1058" s="170"/>
      <c r="H1058" s="170"/>
      <c r="I1058" s="170"/>
      <c r="J1058" s="170"/>
      <c r="K1058" s="170"/>
      <c r="L1058" s="170"/>
      <c r="M1058" s="170"/>
    </row>
    <row r="1059" spans="1:13" ht="15.75">
      <c r="A1059" s="170"/>
      <c r="B1059" s="170"/>
      <c r="C1059" s="170"/>
      <c r="D1059" s="170"/>
      <c r="E1059" s="170"/>
      <c r="F1059" s="170"/>
      <c r="G1059" s="170"/>
      <c r="H1059" s="170"/>
      <c r="I1059" s="170"/>
      <c r="J1059" s="170"/>
      <c r="K1059" s="170"/>
      <c r="L1059" s="170"/>
      <c r="M1059" s="170"/>
    </row>
    <row r="1060" spans="1:13" ht="15.75">
      <c r="A1060" s="170"/>
      <c r="B1060" s="170"/>
      <c r="C1060" s="170"/>
      <c r="D1060" s="170"/>
      <c r="E1060" s="170"/>
      <c r="F1060" s="170"/>
      <c r="G1060" s="170"/>
      <c r="H1060" s="170"/>
      <c r="I1060" s="170"/>
      <c r="J1060" s="170"/>
      <c r="K1060" s="170"/>
      <c r="L1060" s="170"/>
      <c r="M1060" s="170"/>
    </row>
    <row r="1061" spans="1:13" ht="15.75">
      <c r="A1061" s="170"/>
      <c r="B1061" s="170"/>
      <c r="C1061" s="170"/>
      <c r="D1061" s="170"/>
      <c r="E1061" s="170"/>
      <c r="F1061" s="170"/>
      <c r="G1061" s="170"/>
      <c r="H1061" s="170"/>
      <c r="I1061" s="170"/>
      <c r="J1061" s="170"/>
      <c r="K1061" s="170"/>
      <c r="L1061" s="170"/>
      <c r="M1061" s="170"/>
    </row>
    <row r="1062" spans="1:13" ht="15.75">
      <c r="A1062" s="170"/>
      <c r="B1062" s="170"/>
      <c r="C1062" s="170"/>
      <c r="D1062" s="170"/>
      <c r="E1062" s="170"/>
      <c r="F1062" s="170"/>
      <c r="G1062" s="170"/>
      <c r="H1062" s="170"/>
      <c r="I1062" s="170"/>
      <c r="J1062" s="170"/>
      <c r="K1062" s="170"/>
      <c r="L1062" s="170"/>
      <c r="M1062" s="170"/>
    </row>
    <row r="1063" spans="1:13" ht="15.75">
      <c r="A1063" s="170"/>
      <c r="B1063" s="170"/>
      <c r="C1063" s="170"/>
      <c r="D1063" s="170"/>
      <c r="E1063" s="170"/>
      <c r="F1063" s="170"/>
      <c r="G1063" s="170"/>
      <c r="H1063" s="170"/>
      <c r="I1063" s="170"/>
      <c r="J1063" s="170"/>
      <c r="K1063" s="170"/>
      <c r="L1063" s="170"/>
      <c r="M1063" s="170"/>
    </row>
    <row r="1064" spans="1:13" ht="15.75">
      <c r="A1064" s="170"/>
      <c r="B1064" s="170"/>
      <c r="C1064" s="170"/>
      <c r="D1064" s="170"/>
      <c r="E1064" s="170"/>
      <c r="F1064" s="170"/>
      <c r="G1064" s="170"/>
      <c r="H1064" s="170"/>
      <c r="I1064" s="170"/>
      <c r="J1064" s="170"/>
      <c r="K1064" s="170"/>
      <c r="L1064" s="170"/>
      <c r="M1064" s="170"/>
    </row>
    <row r="1065" spans="1:13" ht="15.75">
      <c r="A1065" s="170"/>
      <c r="B1065" s="170"/>
      <c r="C1065" s="170"/>
      <c r="D1065" s="170"/>
      <c r="E1065" s="170"/>
      <c r="F1065" s="170"/>
      <c r="G1065" s="170"/>
      <c r="H1065" s="170"/>
      <c r="I1065" s="170"/>
      <c r="J1065" s="170"/>
      <c r="K1065" s="170"/>
      <c r="L1065" s="170"/>
      <c r="M1065" s="170"/>
    </row>
    <row r="1066" spans="1:13" ht="15.75">
      <c r="A1066" s="170"/>
      <c r="B1066" s="170"/>
      <c r="C1066" s="170"/>
      <c r="D1066" s="170"/>
      <c r="E1066" s="170"/>
      <c r="F1066" s="170"/>
      <c r="G1066" s="170"/>
      <c r="H1066" s="170"/>
      <c r="I1066" s="170"/>
      <c r="J1066" s="170"/>
      <c r="K1066" s="170"/>
      <c r="L1066" s="170"/>
      <c r="M1066" s="170"/>
    </row>
    <row r="1067" spans="1:13" ht="15.75">
      <c r="A1067" s="170"/>
      <c r="B1067" s="170"/>
      <c r="C1067" s="170"/>
      <c r="D1067" s="170"/>
      <c r="E1067" s="170"/>
      <c r="F1067" s="170"/>
      <c r="G1067" s="170"/>
      <c r="H1067" s="170"/>
      <c r="I1067" s="170"/>
      <c r="J1067" s="170"/>
      <c r="K1067" s="170"/>
      <c r="L1067" s="170"/>
      <c r="M1067" s="170"/>
    </row>
    <row r="1068" spans="1:13" ht="15.75">
      <c r="A1068" s="170"/>
      <c r="B1068" s="170"/>
      <c r="C1068" s="170"/>
      <c r="D1068" s="170"/>
      <c r="E1068" s="170"/>
      <c r="F1068" s="170"/>
      <c r="G1068" s="170"/>
      <c r="H1068" s="170"/>
      <c r="I1068" s="170"/>
      <c r="J1068" s="170"/>
      <c r="K1068" s="170"/>
      <c r="L1068" s="170"/>
      <c r="M1068" s="170"/>
    </row>
    <row r="1069" spans="1:13" ht="15.75">
      <c r="A1069" s="170"/>
      <c r="B1069" s="170"/>
      <c r="C1069" s="170"/>
      <c r="D1069" s="170"/>
      <c r="E1069" s="170"/>
      <c r="F1069" s="170"/>
      <c r="G1069" s="170"/>
      <c r="H1069" s="170"/>
      <c r="I1069" s="170"/>
      <c r="J1069" s="170"/>
      <c r="K1069" s="170"/>
      <c r="L1069" s="170"/>
      <c r="M1069" s="170"/>
    </row>
    <row r="1070" spans="1:13" ht="15.75">
      <c r="A1070" s="170"/>
      <c r="B1070" s="170"/>
      <c r="C1070" s="170"/>
      <c r="D1070" s="170"/>
      <c r="E1070" s="170"/>
      <c r="F1070" s="170"/>
      <c r="G1070" s="170"/>
      <c r="H1070" s="170"/>
      <c r="I1070" s="170"/>
      <c r="J1070" s="170"/>
      <c r="K1070" s="170"/>
      <c r="L1070" s="170"/>
      <c r="M1070" s="170"/>
    </row>
    <row r="1071" spans="1:13" ht="15.75">
      <c r="A1071" s="170"/>
      <c r="B1071" s="170"/>
      <c r="C1071" s="170"/>
      <c r="D1071" s="170"/>
      <c r="E1071" s="170"/>
      <c r="F1071" s="170"/>
      <c r="G1071" s="170"/>
      <c r="H1071" s="170"/>
      <c r="I1071" s="170"/>
      <c r="J1071" s="170"/>
      <c r="K1071" s="170"/>
      <c r="L1071" s="170"/>
      <c r="M1071" s="170"/>
    </row>
    <row r="1072" spans="1:13" ht="15.75">
      <c r="A1072" s="170"/>
      <c r="B1072" s="170"/>
      <c r="C1072" s="170"/>
      <c r="D1072" s="170"/>
      <c r="E1072" s="170"/>
      <c r="F1072" s="170"/>
      <c r="G1072" s="170"/>
      <c r="H1072" s="170"/>
      <c r="I1072" s="170"/>
      <c r="J1072" s="170"/>
      <c r="K1072" s="170"/>
      <c r="L1072" s="170"/>
      <c r="M1072" s="170"/>
    </row>
    <row r="1073" spans="1:13" ht="15.75">
      <c r="A1073" s="170"/>
      <c r="B1073" s="170"/>
      <c r="C1073" s="170"/>
      <c r="D1073" s="170"/>
      <c r="E1073" s="170"/>
      <c r="F1073" s="170"/>
      <c r="G1073" s="170"/>
      <c r="H1073" s="170"/>
      <c r="I1073" s="170"/>
      <c r="J1073" s="170"/>
      <c r="K1073" s="170"/>
      <c r="L1073" s="170"/>
      <c r="M1073" s="170"/>
    </row>
    <row r="1074" spans="1:13" ht="15.75">
      <c r="A1074" s="170"/>
      <c r="B1074" s="170"/>
      <c r="C1074" s="170"/>
      <c r="D1074" s="170"/>
      <c r="E1074" s="170"/>
      <c r="F1074" s="170"/>
      <c r="G1074" s="170"/>
      <c r="H1074" s="170"/>
      <c r="I1074" s="170"/>
      <c r="J1074" s="170"/>
      <c r="K1074" s="170"/>
      <c r="L1074" s="170"/>
      <c r="M1074" s="170"/>
    </row>
    <row r="1075" spans="1:13" ht="15.75">
      <c r="A1075" s="170"/>
      <c r="B1075" s="170"/>
      <c r="C1075" s="170"/>
      <c r="D1075" s="170"/>
      <c r="E1075" s="170"/>
      <c r="F1075" s="170"/>
      <c r="G1075" s="170"/>
      <c r="H1075" s="170"/>
      <c r="I1075" s="170"/>
      <c r="J1075" s="170"/>
      <c r="K1075" s="170"/>
      <c r="L1075" s="170"/>
      <c r="M1075" s="170"/>
    </row>
    <row r="1076" spans="1:13" ht="15.75">
      <c r="A1076" s="170"/>
      <c r="B1076" s="170"/>
      <c r="C1076" s="170"/>
      <c r="D1076" s="170"/>
      <c r="E1076" s="170"/>
      <c r="F1076" s="170"/>
      <c r="G1076" s="170"/>
      <c r="H1076" s="170"/>
      <c r="I1076" s="170"/>
      <c r="J1076" s="170"/>
      <c r="K1076" s="170"/>
      <c r="L1076" s="170"/>
      <c r="M1076" s="170"/>
    </row>
    <row r="1077" spans="1:13" ht="15.75">
      <c r="A1077" s="170"/>
      <c r="B1077" s="170"/>
      <c r="C1077" s="170"/>
      <c r="D1077" s="170"/>
      <c r="E1077" s="170"/>
      <c r="F1077" s="170"/>
      <c r="G1077" s="170"/>
      <c r="H1077" s="170"/>
      <c r="I1077" s="170"/>
      <c r="J1077" s="170"/>
      <c r="K1077" s="170"/>
      <c r="L1077" s="170"/>
      <c r="M1077" s="170"/>
    </row>
    <row r="1078" spans="1:13" ht="15.75">
      <c r="A1078" s="170"/>
      <c r="B1078" s="170"/>
      <c r="C1078" s="170"/>
      <c r="D1078" s="170"/>
      <c r="E1078" s="170"/>
      <c r="F1078" s="170"/>
      <c r="G1078" s="170"/>
      <c r="H1078" s="170"/>
      <c r="I1078" s="170"/>
      <c r="J1078" s="170"/>
      <c r="K1078" s="170"/>
      <c r="L1078" s="170"/>
      <c r="M1078" s="170"/>
    </row>
    <row r="1079" spans="1:13" ht="15.75">
      <c r="A1079" s="170"/>
      <c r="B1079" s="170"/>
      <c r="C1079" s="170"/>
      <c r="D1079" s="170"/>
      <c r="E1079" s="170"/>
      <c r="F1079" s="170"/>
      <c r="G1079" s="170"/>
      <c r="H1079" s="170"/>
      <c r="I1079" s="170"/>
      <c r="J1079" s="170"/>
      <c r="K1079" s="170"/>
      <c r="L1079" s="170"/>
      <c r="M1079" s="170"/>
    </row>
    <row r="1080" spans="1:13" ht="15.75">
      <c r="A1080" s="170"/>
      <c r="B1080" s="170"/>
      <c r="C1080" s="170"/>
      <c r="D1080" s="170"/>
      <c r="E1080" s="170"/>
      <c r="F1080" s="170"/>
      <c r="G1080" s="170"/>
      <c r="H1080" s="170"/>
      <c r="I1080" s="170"/>
      <c r="J1080" s="170"/>
      <c r="K1080" s="170"/>
      <c r="L1080" s="170"/>
      <c r="M1080" s="170"/>
    </row>
    <row r="1081" spans="1:13" ht="15.75">
      <c r="A1081" s="170"/>
      <c r="B1081" s="170"/>
      <c r="C1081" s="170"/>
      <c r="D1081" s="170"/>
      <c r="E1081" s="170"/>
      <c r="F1081" s="170"/>
      <c r="G1081" s="170"/>
      <c r="H1081" s="170"/>
      <c r="I1081" s="170"/>
      <c r="J1081" s="170"/>
      <c r="K1081" s="170"/>
      <c r="L1081" s="170"/>
      <c r="M1081" s="170"/>
    </row>
    <row r="1082" spans="1:13" ht="15.75">
      <c r="A1082" s="170"/>
      <c r="B1082" s="170"/>
      <c r="C1082" s="170"/>
      <c r="D1082" s="170"/>
      <c r="E1082" s="170"/>
      <c r="F1082" s="170"/>
      <c r="G1082" s="170"/>
      <c r="H1082" s="170"/>
      <c r="I1082" s="170"/>
      <c r="J1082" s="170"/>
      <c r="K1082" s="170"/>
      <c r="L1082" s="170"/>
      <c r="M1082" s="170"/>
    </row>
    <row r="1083" spans="1:13" ht="15.75">
      <c r="A1083" s="170"/>
      <c r="B1083" s="170"/>
      <c r="C1083" s="170"/>
      <c r="D1083" s="170"/>
      <c r="E1083" s="170"/>
      <c r="F1083" s="170"/>
      <c r="G1083" s="170"/>
      <c r="H1083" s="170"/>
      <c r="I1083" s="170"/>
      <c r="J1083" s="170"/>
      <c r="K1083" s="170"/>
      <c r="L1083" s="170"/>
      <c r="M1083" s="170"/>
    </row>
    <row r="1084" spans="1:13" ht="15.75">
      <c r="A1084" s="170"/>
      <c r="B1084" s="170"/>
      <c r="C1084" s="170"/>
      <c r="D1084" s="170"/>
      <c r="E1084" s="170"/>
      <c r="F1084" s="170"/>
      <c r="G1084" s="170"/>
      <c r="H1084" s="170"/>
      <c r="I1084" s="170"/>
      <c r="J1084" s="170"/>
      <c r="K1084" s="170"/>
      <c r="L1084" s="170"/>
      <c r="M1084" s="170"/>
    </row>
    <row r="1085" spans="1:13" ht="15.75">
      <c r="A1085" s="170"/>
      <c r="B1085" s="170"/>
      <c r="C1085" s="170"/>
      <c r="D1085" s="170"/>
      <c r="E1085" s="170"/>
      <c r="F1085" s="170"/>
      <c r="G1085" s="170"/>
      <c r="H1085" s="170"/>
      <c r="I1085" s="170"/>
      <c r="J1085" s="170"/>
      <c r="K1085" s="170"/>
      <c r="L1085" s="170"/>
      <c r="M1085" s="170"/>
    </row>
    <row r="1086" spans="1:13" ht="15.75">
      <c r="A1086" s="170"/>
      <c r="B1086" s="170"/>
      <c r="C1086" s="170"/>
      <c r="D1086" s="170"/>
      <c r="E1086" s="170"/>
      <c r="F1086" s="170"/>
      <c r="G1086" s="170"/>
      <c r="H1086" s="170"/>
      <c r="I1086" s="170"/>
      <c r="J1086" s="170"/>
      <c r="K1086" s="170"/>
      <c r="L1086" s="170"/>
      <c r="M1086" s="170"/>
    </row>
    <row r="1087" spans="1:13" ht="15.75">
      <c r="A1087" s="170"/>
      <c r="B1087" s="170"/>
      <c r="C1087" s="170"/>
      <c r="D1087" s="170"/>
      <c r="E1087" s="170"/>
      <c r="F1087" s="170"/>
      <c r="G1087" s="170"/>
      <c r="H1087" s="170"/>
      <c r="I1087" s="170"/>
      <c r="J1087" s="170"/>
      <c r="K1087" s="170"/>
      <c r="L1087" s="170"/>
      <c r="M1087" s="170"/>
    </row>
    <row r="1088" spans="1:13" ht="15.75">
      <c r="A1088" s="170"/>
      <c r="B1088" s="170"/>
      <c r="C1088" s="170"/>
      <c r="D1088" s="170"/>
      <c r="E1088" s="170"/>
      <c r="F1088" s="170"/>
      <c r="G1088" s="170"/>
      <c r="H1088" s="170"/>
      <c r="I1088" s="170"/>
      <c r="J1088" s="170"/>
      <c r="K1088" s="170"/>
      <c r="L1088" s="170"/>
      <c r="M1088" s="170"/>
    </row>
    <row r="1089" spans="1:13" ht="15.75">
      <c r="A1089" s="170"/>
      <c r="B1089" s="170"/>
      <c r="C1089" s="170"/>
      <c r="D1089" s="170"/>
      <c r="E1089" s="170"/>
      <c r="F1089" s="170"/>
      <c r="G1089" s="170"/>
      <c r="H1089" s="170"/>
      <c r="I1089" s="170"/>
      <c r="J1089" s="170"/>
      <c r="K1089" s="170"/>
      <c r="L1089" s="170"/>
      <c r="M1089" s="170"/>
    </row>
    <row r="1090" spans="1:13" ht="15.75">
      <c r="A1090" s="170"/>
      <c r="B1090" s="170"/>
      <c r="C1090" s="170"/>
      <c r="D1090" s="170"/>
      <c r="E1090" s="170"/>
      <c r="F1090" s="170"/>
      <c r="G1090" s="170"/>
      <c r="H1090" s="170"/>
      <c r="I1090" s="170"/>
      <c r="J1090" s="170"/>
      <c r="K1090" s="170"/>
      <c r="L1090" s="170"/>
      <c r="M1090" s="170"/>
    </row>
    <row r="1091" spans="1:13" ht="15.75">
      <c r="A1091" s="170"/>
      <c r="B1091" s="170"/>
      <c r="C1091" s="170"/>
      <c r="D1091" s="170"/>
      <c r="E1091" s="170"/>
      <c r="F1091" s="170"/>
      <c r="G1091" s="170"/>
      <c r="H1091" s="170"/>
      <c r="I1091" s="170"/>
      <c r="J1091" s="170"/>
      <c r="K1091" s="170"/>
      <c r="L1091" s="170"/>
      <c r="M1091" s="170"/>
    </row>
    <row r="1092" spans="1:13" ht="15.75">
      <c r="A1092" s="170"/>
      <c r="B1092" s="170"/>
      <c r="C1092" s="170"/>
      <c r="D1092" s="170"/>
      <c r="E1092" s="170"/>
      <c r="F1092" s="170"/>
      <c r="G1092" s="170"/>
      <c r="H1092" s="170"/>
      <c r="I1092" s="170"/>
      <c r="J1092" s="170"/>
      <c r="K1092" s="170"/>
      <c r="L1092" s="170"/>
      <c r="M1092" s="170"/>
    </row>
    <row r="1093" spans="1:13" ht="15.75">
      <c r="A1093" s="170"/>
      <c r="B1093" s="170"/>
      <c r="C1093" s="170"/>
      <c r="D1093" s="170"/>
      <c r="E1093" s="170"/>
      <c r="F1093" s="170"/>
      <c r="G1093" s="170"/>
      <c r="H1093" s="170"/>
      <c r="I1093" s="170"/>
      <c r="J1093" s="170"/>
      <c r="K1093" s="170"/>
      <c r="L1093" s="170"/>
      <c r="M1093" s="170"/>
    </row>
    <row r="1094" spans="1:13" ht="15.75">
      <c r="A1094" s="170"/>
      <c r="B1094" s="170"/>
      <c r="C1094" s="170"/>
      <c r="D1094" s="170"/>
      <c r="E1094" s="170"/>
      <c r="F1094" s="170"/>
      <c r="G1094" s="170"/>
      <c r="H1094" s="170"/>
      <c r="I1094" s="170"/>
      <c r="J1094" s="170"/>
      <c r="K1094" s="170"/>
      <c r="L1094" s="170"/>
      <c r="M1094" s="170"/>
    </row>
    <row r="1095" spans="1:13" ht="15.75">
      <c r="A1095" s="170"/>
      <c r="B1095" s="170"/>
      <c r="C1095" s="170"/>
      <c r="D1095" s="170"/>
      <c r="E1095" s="170"/>
      <c r="F1095" s="170"/>
      <c r="G1095" s="170"/>
      <c r="H1095" s="170"/>
      <c r="I1095" s="170"/>
      <c r="J1095" s="170"/>
      <c r="K1095" s="170"/>
      <c r="L1095" s="170"/>
      <c r="M1095" s="170"/>
    </row>
    <row r="1096" spans="1:13" ht="15.75">
      <c r="A1096" s="170"/>
      <c r="B1096" s="170"/>
      <c r="C1096" s="170"/>
      <c r="D1096" s="170"/>
      <c r="E1096" s="170"/>
      <c r="F1096" s="170"/>
      <c r="G1096" s="170"/>
      <c r="H1096" s="170"/>
      <c r="I1096" s="170"/>
      <c r="J1096" s="170"/>
      <c r="K1096" s="170"/>
      <c r="L1096" s="170"/>
      <c r="M1096" s="170"/>
    </row>
    <row r="1097" spans="1:13" ht="15.75">
      <c r="A1097" s="170"/>
      <c r="B1097" s="170"/>
      <c r="C1097" s="170"/>
      <c r="D1097" s="170"/>
      <c r="E1097" s="170"/>
      <c r="F1097" s="170"/>
      <c r="G1097" s="170"/>
      <c r="H1097" s="170"/>
      <c r="I1097" s="170"/>
      <c r="J1097" s="170"/>
      <c r="K1097" s="170"/>
      <c r="L1097" s="170"/>
      <c r="M1097" s="170"/>
    </row>
    <row r="1098" spans="1:13" ht="15.75">
      <c r="A1098" s="170"/>
      <c r="B1098" s="170"/>
      <c r="C1098" s="170"/>
      <c r="D1098" s="170"/>
      <c r="E1098" s="170"/>
      <c r="F1098" s="170"/>
      <c r="G1098" s="170"/>
      <c r="H1098" s="170"/>
      <c r="I1098" s="170"/>
      <c r="J1098" s="170"/>
      <c r="K1098" s="170"/>
      <c r="L1098" s="170"/>
      <c r="M1098" s="170"/>
    </row>
    <row r="1099" spans="1:13" ht="15.75">
      <c r="A1099" s="170"/>
      <c r="B1099" s="170"/>
      <c r="C1099" s="170"/>
      <c r="D1099" s="170"/>
      <c r="E1099" s="170"/>
      <c r="F1099" s="170"/>
      <c r="G1099" s="170"/>
      <c r="H1099" s="170"/>
      <c r="I1099" s="170"/>
      <c r="J1099" s="170"/>
      <c r="K1099" s="170"/>
      <c r="L1099" s="170"/>
      <c r="M1099" s="170"/>
    </row>
    <row r="1100" spans="1:13" ht="15.75">
      <c r="A1100" s="170"/>
      <c r="B1100" s="170"/>
      <c r="C1100" s="170"/>
      <c r="D1100" s="170"/>
      <c r="E1100" s="170"/>
      <c r="F1100" s="170"/>
      <c r="G1100" s="170"/>
      <c r="H1100" s="170"/>
      <c r="I1100" s="170"/>
      <c r="J1100" s="170"/>
      <c r="K1100" s="170"/>
      <c r="L1100" s="170"/>
      <c r="M1100" s="170"/>
    </row>
    <row r="1101" spans="1:13" ht="15.75">
      <c r="A1101" s="170"/>
      <c r="B1101" s="170"/>
      <c r="C1101" s="170"/>
      <c r="D1101" s="170"/>
      <c r="E1101" s="170"/>
      <c r="F1101" s="170"/>
      <c r="G1101" s="170"/>
      <c r="H1101" s="170"/>
      <c r="I1101" s="170"/>
      <c r="J1101" s="170"/>
      <c r="K1101" s="170"/>
      <c r="L1101" s="170"/>
      <c r="M1101" s="170"/>
    </row>
    <row r="1102" spans="1:13" ht="15.75">
      <c r="A1102" s="170"/>
      <c r="B1102" s="170"/>
      <c r="C1102" s="170"/>
      <c r="D1102" s="170"/>
      <c r="E1102" s="170"/>
      <c r="F1102" s="170"/>
      <c r="G1102" s="170"/>
      <c r="H1102" s="170"/>
      <c r="I1102" s="170"/>
      <c r="J1102" s="170"/>
      <c r="K1102" s="170"/>
      <c r="L1102" s="170"/>
      <c r="M1102" s="170"/>
    </row>
    <row r="1103" spans="1:13" ht="15.75">
      <c r="A1103" s="170"/>
      <c r="B1103" s="170"/>
      <c r="C1103" s="170"/>
      <c r="D1103" s="170"/>
      <c r="E1103" s="170"/>
      <c r="F1103" s="170"/>
      <c r="G1103" s="170"/>
      <c r="H1103" s="170"/>
      <c r="I1103" s="170"/>
      <c r="J1103" s="170"/>
      <c r="K1103" s="170"/>
      <c r="L1103" s="170"/>
      <c r="M1103" s="170"/>
    </row>
    <row r="1104" spans="1:13" ht="15.75">
      <c r="A1104" s="170"/>
      <c r="B1104" s="170"/>
      <c r="C1104" s="170"/>
      <c r="D1104" s="170"/>
      <c r="E1104" s="170"/>
      <c r="F1104" s="170"/>
      <c r="G1104" s="170"/>
      <c r="H1104" s="170"/>
      <c r="I1104" s="170"/>
      <c r="J1104" s="170"/>
      <c r="K1104" s="170"/>
      <c r="L1104" s="170"/>
      <c r="M1104" s="170"/>
    </row>
    <row r="1105" spans="1:13" ht="15.75">
      <c r="A1105" s="170"/>
      <c r="B1105" s="170"/>
      <c r="C1105" s="170"/>
      <c r="D1105" s="170"/>
      <c r="E1105" s="170"/>
      <c r="F1105" s="170"/>
      <c r="G1105" s="170"/>
      <c r="H1105" s="170"/>
      <c r="I1105" s="170"/>
      <c r="J1105" s="170"/>
      <c r="K1105" s="170"/>
      <c r="L1105" s="170"/>
      <c r="M1105" s="170"/>
    </row>
    <row r="1106" spans="1:13" ht="15.75">
      <c r="A1106" s="170"/>
      <c r="B1106" s="170"/>
      <c r="C1106" s="170"/>
      <c r="D1106" s="170"/>
      <c r="E1106" s="170"/>
      <c r="F1106" s="170"/>
      <c r="G1106" s="170"/>
      <c r="H1106" s="170"/>
      <c r="I1106" s="170"/>
      <c r="J1106" s="170"/>
      <c r="K1106" s="170"/>
      <c r="L1106" s="170"/>
      <c r="M1106" s="170"/>
    </row>
    <row r="1107" spans="1:13" ht="15.75">
      <c r="A1107" s="170"/>
      <c r="B1107" s="170"/>
      <c r="C1107" s="170"/>
      <c r="D1107" s="170"/>
      <c r="E1107" s="170"/>
      <c r="F1107" s="170"/>
      <c r="G1107" s="170"/>
      <c r="H1107" s="170"/>
      <c r="I1107" s="170"/>
      <c r="J1107" s="170"/>
      <c r="K1107" s="170"/>
      <c r="L1107" s="170"/>
      <c r="M1107" s="170"/>
    </row>
    <row r="1108" spans="1:13" ht="15.75">
      <c r="A1108" s="170"/>
      <c r="B1108" s="170"/>
      <c r="C1108" s="170"/>
      <c r="D1108" s="170"/>
      <c r="E1108" s="170"/>
      <c r="F1108" s="170"/>
      <c r="G1108" s="170"/>
      <c r="H1108" s="170"/>
      <c r="I1108" s="170"/>
      <c r="J1108" s="170"/>
      <c r="K1108" s="170"/>
      <c r="L1108" s="170"/>
      <c r="M1108" s="170"/>
    </row>
    <row r="1109" spans="1:13" ht="15.75">
      <c r="A1109" s="170"/>
      <c r="B1109" s="170"/>
      <c r="C1109" s="170"/>
      <c r="D1109" s="170"/>
      <c r="E1109" s="170"/>
      <c r="F1109" s="170"/>
      <c r="G1109" s="170"/>
      <c r="H1109" s="170"/>
      <c r="I1109" s="170"/>
      <c r="J1109" s="170"/>
      <c r="K1109" s="170"/>
      <c r="L1109" s="170"/>
      <c r="M1109" s="170"/>
    </row>
    <row r="1110" spans="1:13" ht="15.75">
      <c r="A1110" s="170"/>
      <c r="B1110" s="170"/>
      <c r="C1110" s="170"/>
      <c r="D1110" s="170"/>
      <c r="E1110" s="170"/>
      <c r="F1110" s="170"/>
      <c r="G1110" s="170"/>
      <c r="H1110" s="170"/>
      <c r="I1110" s="170"/>
      <c r="J1110" s="170"/>
      <c r="K1110" s="170"/>
      <c r="L1110" s="170"/>
      <c r="M1110" s="170"/>
    </row>
    <row r="1111" spans="1:13" ht="15.75">
      <c r="A1111" s="170"/>
      <c r="B1111" s="170"/>
      <c r="C1111" s="170"/>
      <c r="D1111" s="170"/>
      <c r="E1111" s="170"/>
      <c r="F1111" s="170"/>
      <c r="G1111" s="170"/>
      <c r="H1111" s="170"/>
      <c r="I1111" s="170"/>
      <c r="J1111" s="170"/>
      <c r="K1111" s="170"/>
      <c r="L1111" s="170"/>
      <c r="M1111" s="170"/>
    </row>
    <row r="1112" spans="1:13" ht="15.75">
      <c r="A1112" s="170"/>
      <c r="B1112" s="170"/>
      <c r="C1112" s="170"/>
      <c r="D1112" s="170"/>
      <c r="E1112" s="170"/>
      <c r="F1112" s="170"/>
      <c r="G1112" s="170"/>
      <c r="H1112" s="170"/>
      <c r="I1112" s="170"/>
      <c r="J1112" s="170"/>
      <c r="K1112" s="170"/>
      <c r="L1112" s="170"/>
      <c r="M1112" s="170"/>
    </row>
    <row r="1113" spans="1:13" ht="15.75">
      <c r="A1113" s="170"/>
      <c r="B1113" s="170"/>
      <c r="C1113" s="170"/>
      <c r="D1113" s="170"/>
      <c r="E1113" s="170"/>
      <c r="F1113" s="170"/>
      <c r="G1113" s="170"/>
      <c r="H1113" s="170"/>
      <c r="I1113" s="170"/>
      <c r="J1113" s="170"/>
      <c r="K1113" s="170"/>
      <c r="L1113" s="170"/>
      <c r="M1113" s="170"/>
    </row>
    <row r="1114" spans="1:13" ht="15.75">
      <c r="A1114" s="170"/>
      <c r="B1114" s="170"/>
      <c r="C1114" s="170"/>
      <c r="D1114" s="170"/>
      <c r="E1114" s="170"/>
      <c r="F1114" s="170"/>
      <c r="G1114" s="170"/>
      <c r="H1114" s="170"/>
      <c r="I1114" s="170"/>
      <c r="J1114" s="170"/>
      <c r="K1114" s="170"/>
      <c r="L1114" s="170"/>
      <c r="M1114" s="170"/>
    </row>
    <row r="1115" spans="1:13" ht="15.75">
      <c r="A1115" s="170"/>
      <c r="B1115" s="170"/>
      <c r="C1115" s="170"/>
      <c r="D1115" s="170"/>
      <c r="E1115" s="170"/>
      <c r="F1115" s="170"/>
      <c r="G1115" s="170"/>
      <c r="H1115" s="170"/>
      <c r="I1115" s="170"/>
      <c r="J1115" s="170"/>
      <c r="K1115" s="170"/>
      <c r="L1115" s="170"/>
      <c r="M1115" s="170"/>
    </row>
    <row r="1116" spans="1:13" ht="15.75">
      <c r="A1116" s="170"/>
      <c r="B1116" s="170"/>
      <c r="C1116" s="170"/>
      <c r="D1116" s="170"/>
      <c r="E1116" s="170"/>
      <c r="F1116" s="170"/>
      <c r="G1116" s="170"/>
      <c r="H1116" s="170"/>
      <c r="I1116" s="170"/>
      <c r="J1116" s="170"/>
      <c r="K1116" s="170"/>
      <c r="L1116" s="170"/>
      <c r="M1116" s="170"/>
    </row>
    <row r="1117" spans="1:13" ht="15.75">
      <c r="A1117" s="170"/>
      <c r="B1117" s="170"/>
      <c r="C1117" s="170"/>
      <c r="D1117" s="170"/>
      <c r="E1117" s="170"/>
      <c r="F1117" s="170"/>
      <c r="G1117" s="170"/>
      <c r="H1117" s="170"/>
      <c r="I1117" s="170"/>
      <c r="J1117" s="170"/>
      <c r="K1117" s="170"/>
      <c r="L1117" s="170"/>
      <c r="M1117" s="170"/>
    </row>
    <row r="1118" spans="1:13" ht="15.75">
      <c r="A1118" s="170"/>
      <c r="B1118" s="170"/>
      <c r="C1118" s="170"/>
      <c r="D1118" s="170"/>
      <c r="E1118" s="170"/>
      <c r="F1118" s="170"/>
      <c r="G1118" s="170"/>
      <c r="H1118" s="170"/>
      <c r="I1118" s="170"/>
      <c r="J1118" s="170"/>
      <c r="K1118" s="170"/>
      <c r="L1118" s="170"/>
      <c r="M1118" s="170"/>
    </row>
    <row r="1119" spans="1:13" ht="15.75">
      <c r="A1119" s="170"/>
      <c r="B1119" s="170"/>
      <c r="C1119" s="170"/>
      <c r="D1119" s="170"/>
      <c r="E1119" s="170"/>
      <c r="F1119" s="170"/>
      <c r="G1119" s="170"/>
      <c r="H1119" s="170"/>
      <c r="I1119" s="170"/>
      <c r="J1119" s="170"/>
      <c r="K1119" s="170"/>
      <c r="L1119" s="170"/>
      <c r="M1119" s="170"/>
    </row>
    <row r="1120" spans="1:13" ht="15.75">
      <c r="A1120" s="170"/>
      <c r="B1120" s="170"/>
      <c r="C1120" s="170"/>
      <c r="D1120" s="170"/>
      <c r="E1120" s="170"/>
      <c r="F1120" s="170"/>
      <c r="G1120" s="170"/>
      <c r="H1120" s="170"/>
      <c r="I1120" s="170"/>
      <c r="J1120" s="170"/>
      <c r="K1120" s="170"/>
      <c r="L1120" s="170"/>
      <c r="M1120" s="170"/>
    </row>
    <row r="1121" spans="1:13" ht="15.75">
      <c r="A1121" s="170"/>
      <c r="B1121" s="170"/>
      <c r="C1121" s="170"/>
      <c r="D1121" s="170"/>
      <c r="E1121" s="170"/>
      <c r="F1121" s="170"/>
      <c r="G1121" s="170"/>
      <c r="H1121" s="170"/>
      <c r="I1121" s="170"/>
      <c r="J1121" s="170"/>
      <c r="K1121" s="170"/>
      <c r="L1121" s="170"/>
      <c r="M1121" s="170"/>
    </row>
    <row r="1122" spans="1:13" ht="15.75">
      <c r="A1122" s="170"/>
      <c r="B1122" s="170"/>
      <c r="C1122" s="170"/>
      <c r="D1122" s="170"/>
      <c r="E1122" s="170"/>
      <c r="F1122" s="170"/>
      <c r="G1122" s="170"/>
      <c r="H1122" s="170"/>
      <c r="I1122" s="170"/>
      <c r="J1122" s="170"/>
      <c r="K1122" s="170"/>
      <c r="L1122" s="170"/>
      <c r="M1122" s="170"/>
    </row>
    <row r="1123" spans="1:13" ht="15.75">
      <c r="A1123" s="170"/>
      <c r="B1123" s="170"/>
      <c r="C1123" s="170"/>
      <c r="D1123" s="170"/>
      <c r="E1123" s="170"/>
      <c r="F1123" s="170"/>
      <c r="G1123" s="170"/>
      <c r="H1123" s="170"/>
      <c r="I1123" s="170"/>
      <c r="J1123" s="170"/>
      <c r="K1123" s="170"/>
      <c r="L1123" s="170"/>
      <c r="M1123" s="170"/>
    </row>
    <row r="1124" spans="1:13" ht="15.75">
      <c r="A1124" s="170"/>
      <c r="B1124" s="170"/>
      <c r="C1124" s="170"/>
      <c r="D1124" s="170"/>
      <c r="E1124" s="170"/>
      <c r="F1124" s="170"/>
      <c r="G1124" s="170"/>
      <c r="H1124" s="170"/>
      <c r="I1124" s="170"/>
      <c r="J1124" s="170"/>
      <c r="K1124" s="170"/>
      <c r="L1124" s="170"/>
      <c r="M1124" s="170"/>
    </row>
    <row r="1125" spans="1:13" ht="15.75">
      <c r="A1125" s="170"/>
      <c r="B1125" s="170"/>
      <c r="C1125" s="170"/>
      <c r="D1125" s="170"/>
      <c r="E1125" s="170"/>
      <c r="F1125" s="170"/>
      <c r="G1125" s="170"/>
      <c r="H1125" s="170"/>
      <c r="I1125" s="170"/>
      <c r="J1125" s="170"/>
      <c r="K1125" s="170"/>
      <c r="L1125" s="170"/>
      <c r="M1125" s="170"/>
    </row>
    <row r="1126" spans="1:13" ht="15.75">
      <c r="A1126" s="170"/>
      <c r="B1126" s="170"/>
      <c r="C1126" s="170"/>
      <c r="D1126" s="170"/>
      <c r="E1126" s="170"/>
      <c r="F1126" s="170"/>
      <c r="G1126" s="170"/>
      <c r="H1126" s="170"/>
      <c r="I1126" s="170"/>
      <c r="J1126" s="170"/>
      <c r="K1126" s="170"/>
      <c r="L1126" s="170"/>
      <c r="M1126" s="170"/>
    </row>
    <row r="1127" spans="1:13" ht="15.75">
      <c r="A1127" s="170"/>
      <c r="B1127" s="170"/>
      <c r="C1127" s="170"/>
      <c r="D1127" s="170"/>
      <c r="E1127" s="170"/>
      <c r="F1127" s="170"/>
      <c r="G1127" s="170"/>
      <c r="H1127" s="170"/>
      <c r="I1127" s="170"/>
      <c r="J1127" s="170"/>
      <c r="K1127" s="170"/>
      <c r="L1127" s="170"/>
      <c r="M1127" s="170"/>
    </row>
    <row r="1128" spans="1:13" ht="15.75">
      <c r="A1128" s="170"/>
      <c r="B1128" s="170"/>
      <c r="C1128" s="170"/>
      <c r="D1128" s="170"/>
      <c r="E1128" s="170"/>
      <c r="F1128" s="170"/>
      <c r="G1128" s="170"/>
      <c r="H1128" s="170"/>
      <c r="I1128" s="170"/>
      <c r="J1128" s="170"/>
      <c r="K1128" s="170"/>
      <c r="L1128" s="170"/>
      <c r="M1128" s="170"/>
    </row>
    <row r="1129" spans="1:13" ht="15.75">
      <c r="A1129" s="170"/>
      <c r="B1129" s="170"/>
      <c r="C1129" s="170"/>
      <c r="D1129" s="170"/>
      <c r="E1129" s="170"/>
      <c r="F1129" s="170"/>
      <c r="G1129" s="170"/>
      <c r="H1129" s="170"/>
      <c r="I1129" s="170"/>
      <c r="J1129" s="170"/>
      <c r="K1129" s="170"/>
      <c r="L1129" s="170"/>
      <c r="M1129" s="170"/>
    </row>
    <row r="1130" spans="1:13" ht="15.75">
      <c r="A1130" s="170"/>
      <c r="B1130" s="170"/>
      <c r="C1130" s="170"/>
      <c r="D1130" s="170"/>
      <c r="E1130" s="170"/>
      <c r="F1130" s="170"/>
      <c r="G1130" s="170"/>
      <c r="H1130" s="170"/>
      <c r="I1130" s="170"/>
      <c r="J1130" s="170"/>
      <c r="K1130" s="170"/>
      <c r="L1130" s="170"/>
      <c r="M1130" s="170"/>
    </row>
    <row r="1131" spans="1:13" ht="15.75">
      <c r="A1131" s="170"/>
      <c r="B1131" s="170"/>
      <c r="C1131" s="170"/>
      <c r="D1131" s="170"/>
      <c r="E1131" s="170"/>
      <c r="F1131" s="170"/>
      <c r="G1131" s="170"/>
      <c r="H1131" s="170"/>
      <c r="I1131" s="170"/>
      <c r="J1131" s="170"/>
      <c r="K1131" s="170"/>
      <c r="L1131" s="170"/>
      <c r="M1131" s="170"/>
    </row>
    <row r="1132" spans="1:13" ht="15.75">
      <c r="A1132" s="170"/>
      <c r="B1132" s="170"/>
      <c r="C1132" s="170"/>
      <c r="D1132" s="170"/>
      <c r="E1132" s="170"/>
      <c r="F1132" s="170"/>
      <c r="G1132" s="170"/>
      <c r="H1132" s="170"/>
      <c r="I1132" s="170"/>
      <c r="J1132" s="170"/>
      <c r="K1132" s="170"/>
      <c r="L1132" s="170"/>
      <c r="M1132" s="170"/>
    </row>
    <row r="1133" spans="1:13" ht="15.75">
      <c r="A1133" s="170"/>
      <c r="B1133" s="170"/>
      <c r="C1133" s="170"/>
      <c r="D1133" s="170"/>
      <c r="E1133" s="170"/>
      <c r="F1133" s="170"/>
      <c r="G1133" s="170"/>
      <c r="H1133" s="170"/>
      <c r="I1133" s="170"/>
      <c r="J1133" s="170"/>
      <c r="K1133" s="170"/>
      <c r="L1133" s="170"/>
      <c r="M1133" s="170"/>
    </row>
    <row r="1134" spans="1:13" ht="15.75">
      <c r="A1134" s="170"/>
      <c r="B1134" s="170"/>
      <c r="C1134" s="170"/>
      <c r="D1134" s="170"/>
      <c r="E1134" s="170"/>
      <c r="F1134" s="170"/>
      <c r="G1134" s="170"/>
      <c r="H1134" s="170"/>
      <c r="I1134" s="170"/>
      <c r="J1134" s="170"/>
      <c r="K1134" s="170"/>
      <c r="L1134" s="170"/>
      <c r="M1134" s="170"/>
    </row>
    <row r="1135" spans="1:13" ht="15.75">
      <c r="A1135" s="170"/>
      <c r="B1135" s="170"/>
      <c r="C1135" s="170"/>
      <c r="D1135" s="170"/>
      <c r="E1135" s="170"/>
      <c r="F1135" s="170"/>
      <c r="G1135" s="170"/>
      <c r="H1135" s="170"/>
      <c r="I1135" s="170"/>
      <c r="J1135" s="170"/>
      <c r="K1135" s="170"/>
      <c r="L1135" s="170"/>
      <c r="M1135" s="170"/>
    </row>
    <row r="1136" spans="1:13" ht="15.75">
      <c r="A1136" s="170"/>
      <c r="B1136" s="170"/>
      <c r="C1136" s="170"/>
      <c r="D1136" s="170"/>
      <c r="E1136" s="170"/>
      <c r="F1136" s="170"/>
      <c r="G1136" s="170"/>
      <c r="H1136" s="170"/>
      <c r="I1136" s="170"/>
      <c r="J1136" s="170"/>
      <c r="K1136" s="170"/>
      <c r="L1136" s="170"/>
      <c r="M1136" s="170"/>
    </row>
    <row r="1137" spans="1:13" ht="15.75">
      <c r="A1137" s="170"/>
      <c r="B1137" s="170"/>
      <c r="C1137" s="170"/>
      <c r="D1137" s="170"/>
      <c r="E1137" s="170"/>
      <c r="F1137" s="170"/>
      <c r="G1137" s="170"/>
      <c r="H1137" s="170"/>
      <c r="I1137" s="170"/>
      <c r="J1137" s="170"/>
      <c r="K1137" s="170"/>
      <c r="L1137" s="170"/>
      <c r="M1137" s="170"/>
    </row>
    <row r="1138" spans="1:13" ht="15.75">
      <c r="A1138" s="170"/>
      <c r="B1138" s="170"/>
      <c r="C1138" s="170"/>
      <c r="D1138" s="170"/>
      <c r="E1138" s="170"/>
      <c r="F1138" s="170"/>
      <c r="G1138" s="170"/>
      <c r="H1138" s="170"/>
      <c r="I1138" s="170"/>
      <c r="J1138" s="170"/>
      <c r="K1138" s="170"/>
      <c r="L1138" s="170"/>
      <c r="M1138" s="170"/>
    </row>
    <row r="1139" spans="1:13" ht="15.75">
      <c r="A1139" s="170"/>
      <c r="B1139" s="170"/>
      <c r="C1139" s="170"/>
      <c r="D1139" s="170"/>
      <c r="E1139" s="170"/>
      <c r="F1139" s="170"/>
      <c r="G1139" s="170"/>
      <c r="H1139" s="170"/>
      <c r="I1139" s="170"/>
      <c r="J1139" s="170"/>
      <c r="K1139" s="170"/>
      <c r="L1139" s="170"/>
      <c r="M1139" s="170"/>
    </row>
    <row r="1140" spans="1:13" ht="15.75">
      <c r="A1140" s="170"/>
      <c r="B1140" s="170"/>
      <c r="C1140" s="170"/>
      <c r="D1140" s="170"/>
      <c r="E1140" s="170"/>
      <c r="F1140" s="170"/>
      <c r="G1140" s="170"/>
      <c r="H1140" s="170"/>
      <c r="I1140" s="170"/>
      <c r="J1140" s="170"/>
      <c r="K1140" s="170"/>
      <c r="L1140" s="170"/>
      <c r="M1140" s="170"/>
    </row>
    <row r="1141" spans="1:13" ht="15.75">
      <c r="A1141" s="170"/>
      <c r="B1141" s="170"/>
      <c r="C1141" s="170"/>
      <c r="D1141" s="170"/>
      <c r="E1141" s="170"/>
      <c r="F1141" s="170"/>
      <c r="G1141" s="170"/>
      <c r="H1141" s="170"/>
      <c r="I1141" s="170"/>
      <c r="J1141" s="170"/>
      <c r="K1141" s="170"/>
      <c r="L1141" s="170"/>
      <c r="M1141" s="170"/>
    </row>
    <row r="1142" spans="1:13" ht="15.75">
      <c r="A1142" s="170"/>
      <c r="B1142" s="170"/>
      <c r="C1142" s="170"/>
      <c r="D1142" s="170"/>
      <c r="E1142" s="170"/>
      <c r="F1142" s="170"/>
      <c r="G1142" s="170"/>
      <c r="H1142" s="170"/>
      <c r="I1142" s="170"/>
      <c r="J1142" s="170"/>
      <c r="K1142" s="170"/>
      <c r="L1142" s="170"/>
      <c r="M1142" s="170"/>
    </row>
    <row r="1143" spans="1:13" ht="15.75">
      <c r="A1143" s="170"/>
      <c r="B1143" s="170"/>
      <c r="C1143" s="170"/>
      <c r="D1143" s="170"/>
      <c r="E1143" s="170"/>
      <c r="F1143" s="170"/>
      <c r="G1143" s="170"/>
      <c r="H1143" s="170"/>
      <c r="I1143" s="170"/>
      <c r="J1143" s="170"/>
      <c r="K1143" s="170"/>
      <c r="L1143" s="170"/>
      <c r="M1143" s="170"/>
    </row>
    <row r="1144" spans="1:13" ht="15.75">
      <c r="A1144" s="170"/>
      <c r="B1144" s="170"/>
      <c r="C1144" s="170"/>
      <c r="D1144" s="170"/>
      <c r="E1144" s="170"/>
      <c r="F1144" s="170"/>
      <c r="G1144" s="170"/>
      <c r="H1144" s="170"/>
      <c r="I1144" s="170"/>
      <c r="J1144" s="170"/>
      <c r="K1144" s="170"/>
      <c r="L1144" s="170"/>
      <c r="M1144" s="170"/>
    </row>
    <row r="1145" spans="1:13" ht="15.75">
      <c r="A1145" s="170"/>
      <c r="B1145" s="170"/>
      <c r="C1145" s="170"/>
      <c r="D1145" s="170"/>
      <c r="E1145" s="170"/>
      <c r="F1145" s="170"/>
      <c r="G1145" s="170"/>
      <c r="H1145" s="170"/>
      <c r="I1145" s="170"/>
      <c r="J1145" s="170"/>
      <c r="K1145" s="170"/>
      <c r="L1145" s="170"/>
      <c r="M1145" s="170"/>
    </row>
    <row r="1146" spans="1:13" ht="15.75">
      <c r="A1146" s="170"/>
      <c r="B1146" s="170"/>
      <c r="C1146" s="170"/>
      <c r="D1146" s="170"/>
      <c r="E1146" s="170"/>
      <c r="F1146" s="170"/>
      <c r="G1146" s="170"/>
      <c r="H1146" s="170"/>
      <c r="I1146" s="170"/>
      <c r="J1146" s="170"/>
      <c r="K1146" s="170"/>
      <c r="L1146" s="170"/>
      <c r="M1146" s="170"/>
    </row>
    <row r="1147" spans="1:13" ht="15.75">
      <c r="A1147" s="170"/>
      <c r="B1147" s="170"/>
      <c r="C1147" s="170"/>
      <c r="D1147" s="170"/>
      <c r="E1147" s="170"/>
      <c r="F1147" s="170"/>
      <c r="G1147" s="170"/>
      <c r="H1147" s="170"/>
      <c r="I1147" s="170"/>
      <c r="J1147" s="170"/>
      <c r="K1147" s="170"/>
      <c r="L1147" s="170"/>
      <c r="M1147" s="170"/>
    </row>
    <row r="1148" spans="1:13" ht="15.75">
      <c r="A1148" s="170"/>
      <c r="B1148" s="170"/>
      <c r="C1148" s="170"/>
      <c r="D1148" s="170"/>
      <c r="E1148" s="170"/>
      <c r="F1148" s="170"/>
      <c r="G1148" s="170"/>
      <c r="H1148" s="170"/>
      <c r="I1148" s="170"/>
      <c r="J1148" s="170"/>
      <c r="K1148" s="170"/>
      <c r="L1148" s="170"/>
      <c r="M1148" s="170"/>
    </row>
    <row r="1149" spans="1:13" ht="15.75">
      <c r="A1149" s="170"/>
      <c r="B1149" s="170"/>
      <c r="C1149" s="170"/>
      <c r="D1149" s="170"/>
      <c r="E1149" s="170"/>
      <c r="F1149" s="170"/>
      <c r="G1149" s="170"/>
      <c r="H1149" s="170"/>
      <c r="I1149" s="170"/>
      <c r="J1149" s="170"/>
      <c r="K1149" s="170"/>
      <c r="L1149" s="170"/>
      <c r="M1149" s="170"/>
    </row>
    <row r="1150" spans="1:13" ht="15.75">
      <c r="A1150" s="170"/>
      <c r="B1150" s="170"/>
      <c r="C1150" s="170"/>
      <c r="D1150" s="170"/>
      <c r="E1150" s="170"/>
      <c r="F1150" s="170"/>
      <c r="G1150" s="170"/>
      <c r="H1150" s="170"/>
      <c r="I1150" s="170"/>
      <c r="J1150" s="170"/>
      <c r="K1150" s="170"/>
      <c r="L1150" s="170"/>
      <c r="M1150" s="170"/>
    </row>
    <row r="1151" spans="1:13" ht="15.75">
      <c r="A1151" s="170"/>
      <c r="B1151" s="170"/>
      <c r="C1151" s="170"/>
      <c r="D1151" s="170"/>
      <c r="E1151" s="170"/>
      <c r="F1151" s="170"/>
      <c r="G1151" s="170"/>
      <c r="H1151" s="170"/>
      <c r="I1151" s="170"/>
      <c r="J1151" s="170"/>
      <c r="K1151" s="170"/>
      <c r="L1151" s="170"/>
      <c r="M1151" s="170"/>
    </row>
    <row r="1152" spans="1:13" ht="15.75">
      <c r="A1152" s="170"/>
      <c r="B1152" s="170"/>
      <c r="C1152" s="170"/>
      <c r="D1152" s="170"/>
      <c r="E1152" s="170"/>
      <c r="F1152" s="170"/>
      <c r="G1152" s="170"/>
      <c r="H1152" s="170"/>
      <c r="I1152" s="170"/>
      <c r="J1152" s="170"/>
      <c r="K1152" s="170"/>
      <c r="L1152" s="170"/>
      <c r="M1152" s="170"/>
    </row>
    <row r="1153" spans="1:13" ht="15.75">
      <c r="A1153" s="170"/>
      <c r="B1153" s="170"/>
      <c r="C1153" s="170"/>
      <c r="D1153" s="170"/>
      <c r="E1153" s="170"/>
      <c r="F1153" s="170"/>
      <c r="G1153" s="170"/>
      <c r="H1153" s="170"/>
      <c r="I1153" s="170"/>
      <c r="J1153" s="170"/>
      <c r="K1153" s="170"/>
      <c r="L1153" s="170"/>
      <c r="M1153" s="170"/>
    </row>
    <row r="1154" spans="1:13" ht="15.75">
      <c r="A1154" s="170"/>
      <c r="B1154" s="170"/>
      <c r="C1154" s="170"/>
      <c r="D1154" s="170"/>
      <c r="E1154" s="170"/>
      <c r="F1154" s="170"/>
      <c r="G1154" s="170"/>
      <c r="H1154" s="170"/>
      <c r="I1154" s="170"/>
      <c r="J1154" s="170"/>
      <c r="K1154" s="170"/>
      <c r="L1154" s="170"/>
      <c r="M1154" s="170"/>
    </row>
    <row r="1155" spans="1:13" ht="15.75">
      <c r="A1155" s="170"/>
      <c r="B1155" s="170"/>
      <c r="C1155" s="170"/>
      <c r="D1155" s="170"/>
      <c r="E1155" s="170"/>
      <c r="F1155" s="170"/>
      <c r="G1155" s="170"/>
      <c r="H1155" s="170"/>
      <c r="I1155" s="170"/>
      <c r="J1155" s="170"/>
      <c r="K1155" s="170"/>
      <c r="L1155" s="170"/>
      <c r="M1155" s="170"/>
    </row>
    <row r="1156" spans="1:13" ht="15.75">
      <c r="A1156" s="170"/>
      <c r="B1156" s="170"/>
      <c r="C1156" s="170"/>
      <c r="D1156" s="170"/>
      <c r="E1156" s="170"/>
      <c r="F1156" s="170"/>
      <c r="G1156" s="170"/>
      <c r="H1156" s="170"/>
      <c r="I1156" s="170"/>
      <c r="J1156" s="170"/>
      <c r="K1156" s="170"/>
      <c r="L1156" s="170"/>
      <c r="M1156" s="170"/>
    </row>
    <row r="1157" spans="1:13" ht="15.75">
      <c r="A1157" s="170"/>
      <c r="B1157" s="170"/>
      <c r="C1157" s="170"/>
      <c r="D1157" s="170"/>
      <c r="E1157" s="170"/>
      <c r="F1157" s="170"/>
      <c r="G1157" s="170"/>
      <c r="H1157" s="170"/>
      <c r="I1157" s="170"/>
      <c r="J1157" s="170"/>
      <c r="K1157" s="170"/>
      <c r="L1157" s="170"/>
      <c r="M1157" s="170"/>
    </row>
    <row r="1158" spans="1:13" ht="15.75">
      <c r="A1158" s="170"/>
      <c r="B1158" s="170"/>
      <c r="C1158" s="170"/>
      <c r="D1158" s="170"/>
      <c r="E1158" s="170"/>
      <c r="F1158" s="170"/>
      <c r="G1158" s="170"/>
      <c r="H1158" s="170"/>
      <c r="I1158" s="170"/>
      <c r="J1158" s="170"/>
      <c r="K1158" s="170"/>
      <c r="L1158" s="170"/>
      <c r="M1158" s="170"/>
    </row>
    <row r="1159" spans="1:13" ht="15.75">
      <c r="A1159" s="170"/>
      <c r="B1159" s="170"/>
      <c r="C1159" s="170"/>
      <c r="D1159" s="170"/>
      <c r="E1159" s="170"/>
      <c r="F1159" s="170"/>
      <c r="G1159" s="170"/>
      <c r="H1159" s="170"/>
      <c r="I1159" s="170"/>
      <c r="J1159" s="170"/>
      <c r="K1159" s="170"/>
      <c r="L1159" s="170"/>
      <c r="M1159" s="170"/>
    </row>
    <row r="1160" spans="1:13" ht="15.75">
      <c r="A1160" s="170"/>
      <c r="B1160" s="170"/>
      <c r="C1160" s="170"/>
      <c r="D1160" s="170"/>
      <c r="E1160" s="170"/>
      <c r="F1160" s="170"/>
      <c r="G1160" s="170"/>
      <c r="H1160" s="170"/>
      <c r="I1160" s="170"/>
      <c r="J1160" s="170"/>
      <c r="K1160" s="170"/>
      <c r="L1160" s="170"/>
      <c r="M1160" s="170"/>
    </row>
    <row r="1161" spans="1:13" ht="15.75">
      <c r="A1161" s="170"/>
      <c r="B1161" s="170"/>
      <c r="C1161" s="170"/>
      <c r="D1161" s="170"/>
      <c r="E1161" s="170"/>
      <c r="F1161" s="170"/>
      <c r="G1161" s="170"/>
      <c r="H1161" s="170"/>
      <c r="I1161" s="170"/>
      <c r="J1161" s="170"/>
      <c r="K1161" s="170"/>
      <c r="L1161" s="170"/>
      <c r="M1161" s="170"/>
    </row>
    <row r="1162" spans="1:13" ht="15.75">
      <c r="A1162" s="170"/>
      <c r="B1162" s="170"/>
      <c r="C1162" s="170"/>
      <c r="D1162" s="170"/>
      <c r="E1162" s="170"/>
      <c r="F1162" s="170"/>
      <c r="G1162" s="170"/>
      <c r="H1162" s="170"/>
      <c r="I1162" s="170"/>
      <c r="J1162" s="170"/>
      <c r="K1162" s="170"/>
      <c r="L1162" s="170"/>
      <c r="M1162" s="170"/>
    </row>
    <row r="1163" spans="1:13" ht="15.75">
      <c r="A1163" s="170"/>
      <c r="B1163" s="170"/>
      <c r="C1163" s="170"/>
      <c r="D1163" s="170"/>
      <c r="E1163" s="170"/>
      <c r="F1163" s="170"/>
      <c r="G1163" s="170"/>
      <c r="H1163" s="170"/>
      <c r="I1163" s="170"/>
      <c r="J1163" s="170"/>
      <c r="K1163" s="170"/>
      <c r="L1163" s="170"/>
      <c r="M1163" s="170"/>
    </row>
    <row r="1164" spans="1:13" ht="15.75">
      <c r="A1164" s="170"/>
      <c r="B1164" s="170"/>
      <c r="C1164" s="170"/>
      <c r="D1164" s="170"/>
      <c r="E1164" s="170"/>
      <c r="F1164" s="170"/>
      <c r="G1164" s="170"/>
      <c r="H1164" s="170"/>
      <c r="I1164" s="170"/>
      <c r="J1164" s="170"/>
      <c r="K1164" s="170"/>
      <c r="L1164" s="170"/>
      <c r="M1164" s="170"/>
    </row>
    <row r="1165" spans="1:13" ht="15.75">
      <c r="A1165" s="170"/>
      <c r="B1165" s="170"/>
      <c r="C1165" s="170"/>
      <c r="D1165" s="170"/>
      <c r="E1165" s="170"/>
      <c r="F1165" s="170"/>
      <c r="G1165" s="170"/>
      <c r="H1165" s="170"/>
      <c r="I1165" s="170"/>
      <c r="J1165" s="170"/>
      <c r="K1165" s="170"/>
      <c r="L1165" s="170"/>
      <c r="M1165" s="170"/>
    </row>
    <row r="1166" spans="1:13" ht="15.75">
      <c r="A1166" s="170"/>
      <c r="B1166" s="170"/>
      <c r="C1166" s="170"/>
      <c r="D1166" s="170"/>
      <c r="E1166" s="170"/>
      <c r="F1166" s="170"/>
      <c r="G1166" s="170"/>
      <c r="H1166" s="170"/>
      <c r="I1166" s="170"/>
      <c r="J1166" s="170"/>
      <c r="K1166" s="170"/>
      <c r="L1166" s="170"/>
      <c r="M1166" s="170"/>
    </row>
    <row r="1167" spans="1:13" ht="15.75">
      <c r="A1167" s="170"/>
      <c r="B1167" s="170"/>
      <c r="C1167" s="170"/>
      <c r="D1167" s="170"/>
      <c r="E1167" s="170"/>
      <c r="F1167" s="170"/>
      <c r="G1167" s="170"/>
      <c r="H1167" s="170"/>
      <c r="I1167" s="170"/>
      <c r="J1167" s="170"/>
      <c r="K1167" s="170"/>
      <c r="L1167" s="170"/>
      <c r="M1167" s="170"/>
    </row>
    <row r="1168" spans="1:13" ht="15.75">
      <c r="A1168" s="170"/>
      <c r="B1168" s="170"/>
      <c r="C1168" s="170"/>
      <c r="D1168" s="170"/>
      <c r="E1168" s="170"/>
      <c r="F1168" s="170"/>
      <c r="G1168" s="170"/>
      <c r="H1168" s="170"/>
      <c r="I1168" s="170"/>
      <c r="J1168" s="170"/>
      <c r="K1168" s="170"/>
      <c r="L1168" s="170"/>
      <c r="M1168" s="170"/>
    </row>
    <row r="1169" spans="1:13" ht="15.75">
      <c r="A1169" s="170"/>
      <c r="B1169" s="170"/>
      <c r="C1169" s="170"/>
      <c r="D1169" s="170"/>
      <c r="E1169" s="170"/>
      <c r="F1169" s="170"/>
      <c r="G1169" s="170"/>
      <c r="H1169" s="170"/>
      <c r="I1169" s="170"/>
      <c r="J1169" s="170"/>
      <c r="K1169" s="170"/>
      <c r="L1169" s="170"/>
      <c r="M1169" s="170"/>
    </row>
    <row r="1170" spans="1:13" ht="15.75">
      <c r="A1170" s="170"/>
      <c r="B1170" s="170"/>
      <c r="C1170" s="170"/>
      <c r="D1170" s="170"/>
      <c r="E1170" s="170"/>
      <c r="F1170" s="170"/>
      <c r="G1170" s="170"/>
      <c r="H1170" s="170"/>
      <c r="I1170" s="170"/>
      <c r="J1170" s="170"/>
      <c r="K1170" s="170"/>
      <c r="L1170" s="170"/>
      <c r="M1170" s="170"/>
    </row>
    <row r="1171" spans="1:13" ht="15.75">
      <c r="A1171" s="170"/>
      <c r="B1171" s="170"/>
      <c r="C1171" s="170"/>
      <c r="D1171" s="170"/>
      <c r="E1171" s="170"/>
      <c r="F1171" s="170"/>
      <c r="G1171" s="170"/>
      <c r="H1171" s="170"/>
      <c r="I1171" s="170"/>
      <c r="J1171" s="170"/>
      <c r="K1171" s="170"/>
      <c r="L1171" s="170"/>
      <c r="M1171" s="170"/>
    </row>
    <row r="1172" spans="1:13" ht="15.75">
      <c r="A1172" s="170"/>
      <c r="B1172" s="170"/>
      <c r="C1172" s="170"/>
      <c r="D1172" s="170"/>
      <c r="E1172" s="170"/>
      <c r="F1172" s="170"/>
      <c r="G1172" s="170"/>
      <c r="H1172" s="170"/>
      <c r="I1172" s="170"/>
      <c r="J1172" s="170"/>
      <c r="K1172" s="170"/>
      <c r="L1172" s="170"/>
      <c r="M1172" s="170"/>
    </row>
    <row r="1173" spans="1:13" ht="15.75">
      <c r="A1173" s="170"/>
      <c r="B1173" s="170"/>
      <c r="C1173" s="170"/>
      <c r="D1173" s="170"/>
      <c r="E1173" s="170"/>
      <c r="F1173" s="170"/>
      <c r="G1173" s="170"/>
      <c r="H1173" s="170"/>
      <c r="I1173" s="170"/>
      <c r="J1173" s="170"/>
      <c r="K1173" s="170"/>
      <c r="L1173" s="170"/>
      <c r="M1173" s="170"/>
    </row>
    <row r="1174" spans="1:13" ht="15.75">
      <c r="A1174" s="170"/>
      <c r="B1174" s="170"/>
      <c r="C1174" s="170"/>
      <c r="D1174" s="170"/>
      <c r="E1174" s="170"/>
      <c r="F1174" s="170"/>
      <c r="G1174" s="170"/>
      <c r="H1174" s="170"/>
      <c r="I1174" s="170"/>
      <c r="J1174" s="170"/>
      <c r="K1174" s="170"/>
      <c r="L1174" s="170"/>
      <c r="M1174" s="170"/>
    </row>
    <row r="1175" spans="1:13" ht="15.75">
      <c r="A1175" s="170"/>
      <c r="B1175" s="170"/>
      <c r="C1175" s="170"/>
      <c r="D1175" s="170"/>
      <c r="E1175" s="170"/>
      <c r="F1175" s="170"/>
      <c r="G1175" s="170"/>
      <c r="H1175" s="170"/>
      <c r="I1175" s="170"/>
      <c r="J1175" s="170"/>
      <c r="K1175" s="170"/>
      <c r="L1175" s="170"/>
      <c r="M1175" s="170"/>
    </row>
    <row r="1176" spans="1:13" ht="15.75">
      <c r="A1176" s="170"/>
      <c r="B1176" s="170"/>
      <c r="C1176" s="170"/>
      <c r="D1176" s="170"/>
      <c r="E1176" s="170"/>
      <c r="F1176" s="170"/>
      <c r="G1176" s="170"/>
      <c r="H1176" s="170"/>
      <c r="I1176" s="170"/>
      <c r="J1176" s="170"/>
      <c r="K1176" s="170"/>
      <c r="L1176" s="170"/>
      <c r="M1176" s="170"/>
    </row>
    <row r="1177" spans="1:13" ht="15.75">
      <c r="A1177" s="170"/>
      <c r="B1177" s="170"/>
      <c r="C1177" s="170"/>
      <c r="D1177" s="170"/>
      <c r="E1177" s="170"/>
      <c r="F1177" s="170"/>
      <c r="G1177" s="170"/>
      <c r="H1177" s="170"/>
      <c r="I1177" s="170"/>
      <c r="J1177" s="170"/>
      <c r="K1177" s="170"/>
      <c r="L1177" s="170"/>
      <c r="M1177" s="170"/>
    </row>
    <row r="1178" spans="1:13" ht="15.75">
      <c r="A1178" s="170"/>
      <c r="B1178" s="170"/>
      <c r="C1178" s="170"/>
      <c r="D1178" s="170"/>
      <c r="E1178" s="170"/>
      <c r="F1178" s="170"/>
      <c r="G1178" s="170"/>
      <c r="H1178" s="170"/>
      <c r="I1178" s="170"/>
      <c r="J1178" s="170"/>
      <c r="K1178" s="170"/>
      <c r="L1178" s="170"/>
      <c r="M1178" s="170"/>
    </row>
    <row r="1179" spans="1:13" ht="15.75">
      <c r="A1179" s="170"/>
      <c r="B1179" s="170"/>
      <c r="C1179" s="170"/>
      <c r="D1179" s="170"/>
      <c r="E1179" s="170"/>
      <c r="F1179" s="170"/>
      <c r="G1179" s="170"/>
      <c r="H1179" s="170"/>
      <c r="I1179" s="170"/>
      <c r="J1179" s="170"/>
      <c r="K1179" s="170"/>
      <c r="L1179" s="170"/>
      <c r="M1179" s="170"/>
    </row>
    <row r="1180" spans="1:13" ht="15.75">
      <c r="A1180" s="170"/>
      <c r="B1180" s="170"/>
      <c r="C1180" s="170"/>
      <c r="D1180" s="170"/>
      <c r="E1180" s="170"/>
      <c r="F1180" s="170"/>
      <c r="G1180" s="170"/>
      <c r="H1180" s="170"/>
      <c r="I1180" s="170"/>
      <c r="J1180" s="170"/>
      <c r="K1180" s="170"/>
      <c r="L1180" s="170"/>
      <c r="M1180" s="170"/>
    </row>
    <row r="1181" spans="1:13" ht="15.75">
      <c r="A1181" s="170"/>
      <c r="B1181" s="170"/>
      <c r="C1181" s="170"/>
      <c r="D1181" s="170"/>
      <c r="E1181" s="170"/>
      <c r="F1181" s="170"/>
      <c r="G1181" s="170"/>
      <c r="H1181" s="170"/>
      <c r="I1181" s="170"/>
      <c r="J1181" s="170"/>
      <c r="K1181" s="170"/>
      <c r="L1181" s="170"/>
      <c r="M1181" s="170"/>
    </row>
    <row r="1182" spans="1:13" ht="15.75">
      <c r="A1182" s="170"/>
      <c r="B1182" s="170"/>
      <c r="C1182" s="170"/>
      <c r="D1182" s="170"/>
      <c r="E1182" s="170"/>
      <c r="F1182" s="170"/>
      <c r="G1182" s="170"/>
      <c r="H1182" s="170"/>
      <c r="I1182" s="170"/>
      <c r="J1182" s="170"/>
      <c r="K1182" s="170"/>
      <c r="L1182" s="170"/>
      <c r="M1182" s="170"/>
    </row>
    <row r="1183" spans="1:13" ht="15.75">
      <c r="A1183" s="170"/>
      <c r="B1183" s="170"/>
      <c r="C1183" s="170"/>
      <c r="D1183" s="170"/>
      <c r="E1183" s="170"/>
      <c r="F1183" s="170"/>
      <c r="G1183" s="170"/>
      <c r="H1183" s="170"/>
      <c r="I1183" s="170"/>
      <c r="J1183" s="170"/>
      <c r="K1183" s="170"/>
      <c r="L1183" s="170"/>
      <c r="M1183" s="170"/>
    </row>
    <row r="1184" spans="1:13" ht="15.75">
      <c r="A1184" s="170"/>
      <c r="B1184" s="170"/>
      <c r="C1184" s="170"/>
      <c r="D1184" s="170"/>
      <c r="E1184" s="170"/>
      <c r="F1184" s="170"/>
      <c r="G1184" s="170"/>
      <c r="H1184" s="170"/>
      <c r="I1184" s="170"/>
      <c r="J1184" s="170"/>
      <c r="K1184" s="170"/>
      <c r="L1184" s="170"/>
      <c r="M1184" s="170"/>
    </row>
    <row r="1185" spans="1:13" ht="15.75">
      <c r="A1185" s="170"/>
      <c r="B1185" s="170"/>
      <c r="C1185" s="170"/>
      <c r="D1185" s="170"/>
      <c r="E1185" s="170"/>
      <c r="F1185" s="170"/>
      <c r="G1185" s="170"/>
      <c r="H1185" s="170"/>
      <c r="I1185" s="170"/>
      <c r="J1185" s="170"/>
      <c r="K1185" s="170"/>
      <c r="L1185" s="170"/>
      <c r="M1185" s="170"/>
    </row>
    <row r="1186" spans="1:13" ht="15.75">
      <c r="A1186" s="170"/>
      <c r="B1186" s="170"/>
      <c r="C1186" s="170"/>
      <c r="D1186" s="170"/>
      <c r="E1186" s="170"/>
      <c r="F1186" s="170"/>
      <c r="G1186" s="170"/>
      <c r="H1186" s="170"/>
      <c r="I1186" s="170"/>
      <c r="J1186" s="170"/>
      <c r="K1186" s="170"/>
      <c r="L1186" s="170"/>
      <c r="M1186" s="170"/>
    </row>
    <row r="1187" spans="1:13" ht="15.75">
      <c r="A1187" s="170"/>
      <c r="B1187" s="170"/>
      <c r="C1187" s="170"/>
      <c r="D1187" s="170"/>
      <c r="E1187" s="170"/>
      <c r="F1187" s="170"/>
      <c r="G1187" s="170"/>
      <c r="H1187" s="170"/>
      <c r="I1187" s="170"/>
      <c r="J1187" s="170"/>
      <c r="K1187" s="170"/>
      <c r="L1187" s="170"/>
      <c r="M1187" s="170"/>
    </row>
    <row r="1188" spans="1:13" ht="15.75">
      <c r="A1188" s="170"/>
      <c r="B1188" s="170"/>
      <c r="C1188" s="170"/>
      <c r="D1188" s="170"/>
      <c r="E1188" s="170"/>
      <c r="F1188" s="170"/>
      <c r="G1188" s="170"/>
      <c r="H1188" s="170"/>
      <c r="I1188" s="170"/>
      <c r="J1188" s="170"/>
      <c r="K1188" s="170"/>
      <c r="L1188" s="170"/>
      <c r="M1188" s="170"/>
    </row>
    <row r="1189" spans="1:13" ht="15.75">
      <c r="A1189" s="170"/>
      <c r="B1189" s="170"/>
      <c r="C1189" s="170"/>
      <c r="D1189" s="170"/>
      <c r="E1189" s="170"/>
      <c r="F1189" s="170"/>
      <c r="G1189" s="170"/>
      <c r="H1189" s="170"/>
      <c r="I1189" s="170"/>
      <c r="J1189" s="170"/>
      <c r="K1189" s="170"/>
      <c r="L1189" s="170"/>
      <c r="M1189" s="170"/>
    </row>
    <row r="1190" spans="1:13" ht="15.75">
      <c r="A1190" s="170"/>
      <c r="B1190" s="170"/>
      <c r="C1190" s="170"/>
      <c r="D1190" s="170"/>
      <c r="E1190" s="170"/>
      <c r="F1190" s="170"/>
      <c r="G1190" s="170"/>
      <c r="H1190" s="170"/>
      <c r="I1190" s="170"/>
      <c r="J1190" s="170"/>
      <c r="K1190" s="170"/>
      <c r="L1190" s="170"/>
      <c r="M1190" s="170"/>
    </row>
    <row r="1191" spans="1:13" ht="15.75">
      <c r="A1191" s="170"/>
      <c r="B1191" s="170"/>
      <c r="C1191" s="170"/>
      <c r="D1191" s="170"/>
      <c r="E1191" s="170"/>
      <c r="F1191" s="170"/>
      <c r="G1191" s="170"/>
      <c r="H1191" s="170"/>
      <c r="I1191" s="170"/>
      <c r="J1191" s="170"/>
      <c r="K1191" s="170"/>
      <c r="L1191" s="170"/>
      <c r="M1191" s="170"/>
    </row>
    <row r="1192" spans="1:13" ht="15.75">
      <c r="A1192" s="170"/>
      <c r="B1192" s="170"/>
      <c r="C1192" s="170"/>
      <c r="D1192" s="170"/>
      <c r="E1192" s="170"/>
      <c r="F1192" s="170"/>
      <c r="G1192" s="170"/>
      <c r="H1192" s="170"/>
      <c r="I1192" s="170"/>
      <c r="J1192" s="170"/>
      <c r="K1192" s="170"/>
      <c r="L1192" s="170"/>
      <c r="M1192" s="170"/>
    </row>
    <row r="1193" spans="1:13" ht="15.75">
      <c r="A1193" s="170"/>
      <c r="B1193" s="170"/>
      <c r="C1193" s="170"/>
      <c r="D1193" s="170"/>
      <c r="E1193" s="170"/>
      <c r="F1193" s="170"/>
      <c r="G1193" s="170"/>
      <c r="H1193" s="170"/>
      <c r="I1193" s="170"/>
      <c r="J1193" s="170"/>
      <c r="K1193" s="170"/>
      <c r="L1193" s="170"/>
      <c r="M1193" s="170"/>
    </row>
    <row r="1194" spans="1:13" ht="15.75">
      <c r="A1194" s="170"/>
      <c r="B1194" s="170"/>
      <c r="C1194" s="170"/>
      <c r="D1194" s="170"/>
      <c r="E1194" s="170"/>
      <c r="F1194" s="170"/>
      <c r="G1194" s="170"/>
      <c r="H1194" s="170"/>
      <c r="I1194" s="170"/>
      <c r="J1194" s="170"/>
      <c r="K1194" s="170"/>
      <c r="L1194" s="170"/>
      <c r="M1194" s="170"/>
    </row>
    <row r="1195" spans="1:13" ht="15.75">
      <c r="A1195" s="170"/>
      <c r="B1195" s="170"/>
      <c r="C1195" s="170"/>
      <c r="D1195" s="170"/>
      <c r="E1195" s="170"/>
      <c r="F1195" s="170"/>
      <c r="G1195" s="170"/>
      <c r="H1195" s="170"/>
      <c r="I1195" s="170"/>
      <c r="J1195" s="170"/>
      <c r="K1195" s="170"/>
      <c r="L1195" s="170"/>
      <c r="M1195" s="170"/>
    </row>
    <row r="1196" spans="1:13" ht="15.75">
      <c r="A1196" s="170"/>
      <c r="B1196" s="170"/>
      <c r="C1196" s="170"/>
      <c r="D1196" s="170"/>
      <c r="E1196" s="170"/>
      <c r="F1196" s="170"/>
      <c r="G1196" s="170"/>
      <c r="H1196" s="170"/>
      <c r="I1196" s="170"/>
      <c r="J1196" s="170"/>
      <c r="K1196" s="170"/>
      <c r="L1196" s="170"/>
      <c r="M1196" s="170"/>
    </row>
    <row r="1197" spans="1:13" ht="15.75">
      <c r="A1197" s="170"/>
      <c r="B1197" s="170"/>
      <c r="C1197" s="170"/>
      <c r="D1197" s="170"/>
      <c r="E1197" s="170"/>
      <c r="F1197" s="170"/>
      <c r="G1197" s="170"/>
      <c r="H1197" s="170"/>
      <c r="I1197" s="170"/>
      <c r="J1197" s="170"/>
      <c r="K1197" s="170"/>
      <c r="L1197" s="170"/>
      <c r="M1197" s="170"/>
    </row>
    <row r="1198" spans="1:13" ht="15.75">
      <c r="A1198" s="170"/>
      <c r="B1198" s="170"/>
      <c r="C1198" s="170"/>
      <c r="D1198" s="170"/>
      <c r="E1198" s="170"/>
      <c r="F1198" s="170"/>
      <c r="G1198" s="170"/>
      <c r="H1198" s="170"/>
      <c r="I1198" s="170"/>
      <c r="J1198" s="170"/>
      <c r="K1198" s="170"/>
      <c r="L1198" s="170"/>
      <c r="M1198" s="170"/>
    </row>
    <row r="1199" spans="1:13" ht="15.75">
      <c r="A1199" s="170"/>
      <c r="B1199" s="170"/>
      <c r="C1199" s="170"/>
      <c r="D1199" s="170"/>
      <c r="E1199" s="170"/>
      <c r="F1199" s="170"/>
      <c r="G1199" s="170"/>
      <c r="H1199" s="170"/>
      <c r="I1199" s="170"/>
      <c r="J1199" s="170"/>
      <c r="K1199" s="170"/>
      <c r="L1199" s="170"/>
      <c r="M1199" s="170"/>
    </row>
    <row r="1200" spans="1:13" ht="15.75">
      <c r="A1200" s="170"/>
      <c r="B1200" s="170"/>
      <c r="C1200" s="170"/>
      <c r="D1200" s="170"/>
      <c r="E1200" s="170"/>
      <c r="F1200" s="170"/>
      <c r="G1200" s="170"/>
      <c r="H1200" s="170"/>
      <c r="I1200" s="170"/>
      <c r="J1200" s="170"/>
      <c r="K1200" s="170"/>
      <c r="L1200" s="170"/>
      <c r="M1200" s="170"/>
    </row>
    <row r="1201" spans="1:13" ht="15.75">
      <c r="A1201" s="170"/>
      <c r="B1201" s="170"/>
      <c r="C1201" s="170"/>
      <c r="D1201" s="170"/>
      <c r="E1201" s="170"/>
      <c r="F1201" s="170"/>
      <c r="G1201" s="170"/>
      <c r="H1201" s="170"/>
      <c r="I1201" s="170"/>
      <c r="J1201" s="170"/>
      <c r="K1201" s="170"/>
      <c r="L1201" s="170"/>
      <c r="M1201" s="170"/>
    </row>
    <row r="1202" spans="1:13" ht="15.75">
      <c r="A1202" s="170"/>
      <c r="B1202" s="170"/>
      <c r="C1202" s="170"/>
      <c r="D1202" s="170"/>
      <c r="E1202" s="170"/>
      <c r="F1202" s="170"/>
      <c r="G1202" s="170"/>
      <c r="H1202" s="170"/>
      <c r="I1202" s="170"/>
      <c r="J1202" s="170"/>
      <c r="K1202" s="170"/>
      <c r="L1202" s="170"/>
      <c r="M1202" s="170"/>
    </row>
    <row r="1203" spans="1:13" ht="15.75">
      <c r="A1203" s="170"/>
      <c r="B1203" s="170"/>
      <c r="C1203" s="170"/>
      <c r="D1203" s="170"/>
      <c r="E1203" s="170"/>
      <c r="F1203" s="170"/>
      <c r="G1203" s="170"/>
      <c r="H1203" s="170"/>
      <c r="I1203" s="170"/>
      <c r="J1203" s="170"/>
      <c r="K1203" s="170"/>
      <c r="L1203" s="170"/>
      <c r="M1203" s="170"/>
    </row>
    <row r="1204" spans="1:13" ht="15.75">
      <c r="A1204" s="170"/>
      <c r="B1204" s="170"/>
      <c r="C1204" s="170"/>
      <c r="D1204" s="170"/>
      <c r="E1204" s="170"/>
      <c r="F1204" s="170"/>
      <c r="G1204" s="170"/>
      <c r="H1204" s="170"/>
      <c r="I1204" s="170"/>
      <c r="J1204" s="170"/>
      <c r="K1204" s="170"/>
      <c r="L1204" s="170"/>
      <c r="M1204" s="170"/>
    </row>
    <row r="1205" spans="1:13" ht="15.75">
      <c r="A1205" s="170"/>
      <c r="B1205" s="170"/>
      <c r="C1205" s="170"/>
      <c r="D1205" s="170"/>
      <c r="E1205" s="170"/>
      <c r="F1205" s="170"/>
      <c r="G1205" s="170"/>
      <c r="H1205" s="170"/>
      <c r="I1205" s="170"/>
      <c r="J1205" s="170"/>
      <c r="K1205" s="170"/>
      <c r="L1205" s="170"/>
      <c r="M1205" s="170"/>
    </row>
    <row r="1206" spans="1:13" ht="15.75">
      <c r="A1206" s="170"/>
      <c r="B1206" s="170"/>
      <c r="C1206" s="170"/>
      <c r="D1206" s="170"/>
      <c r="E1206" s="170"/>
      <c r="F1206" s="170"/>
      <c r="G1206" s="170"/>
      <c r="H1206" s="170"/>
      <c r="I1206" s="170"/>
      <c r="J1206" s="170"/>
      <c r="K1206" s="170"/>
      <c r="L1206" s="170"/>
      <c r="M1206" s="170"/>
    </row>
    <row r="1207" spans="1:13" ht="15.75">
      <c r="A1207" s="170"/>
      <c r="B1207" s="170"/>
      <c r="C1207" s="170"/>
      <c r="D1207" s="170"/>
      <c r="E1207" s="170"/>
      <c r="F1207" s="170"/>
      <c r="G1207" s="170"/>
      <c r="H1207" s="170"/>
      <c r="I1207" s="170"/>
      <c r="J1207" s="170"/>
      <c r="K1207" s="170"/>
      <c r="L1207" s="170"/>
      <c r="M1207" s="170"/>
    </row>
    <row r="1208" spans="1:13" ht="15.75">
      <c r="A1208" s="170"/>
      <c r="B1208" s="170"/>
      <c r="C1208" s="170"/>
      <c r="D1208" s="170"/>
      <c r="E1208" s="170"/>
      <c r="F1208" s="170"/>
      <c r="G1208" s="170"/>
      <c r="H1208" s="170"/>
      <c r="I1208" s="170"/>
      <c r="J1208" s="170"/>
      <c r="K1208" s="170"/>
      <c r="L1208" s="170"/>
      <c r="M1208" s="170"/>
    </row>
    <row r="1209" spans="1:13" ht="15.75">
      <c r="A1209" s="170"/>
      <c r="B1209" s="170"/>
      <c r="C1209" s="170"/>
      <c r="D1209" s="170"/>
      <c r="E1209" s="170"/>
      <c r="F1209" s="170"/>
      <c r="G1209" s="170"/>
      <c r="H1209" s="170"/>
      <c r="I1209" s="170"/>
      <c r="J1209" s="170"/>
      <c r="K1209" s="170"/>
      <c r="L1209" s="170"/>
      <c r="M1209" s="170"/>
    </row>
    <row r="1210" spans="1:13" ht="15.75">
      <c r="A1210" s="170"/>
      <c r="B1210" s="170"/>
      <c r="C1210" s="170"/>
      <c r="D1210" s="170"/>
      <c r="E1210" s="170"/>
      <c r="F1210" s="170"/>
      <c r="G1210" s="170"/>
      <c r="H1210" s="170"/>
      <c r="I1210" s="170"/>
      <c r="J1210" s="170"/>
      <c r="K1210" s="170"/>
      <c r="L1210" s="170"/>
      <c r="M1210" s="170"/>
    </row>
    <row r="1211" spans="1:13" ht="15.75">
      <c r="A1211" s="170"/>
      <c r="B1211" s="170"/>
      <c r="C1211" s="170"/>
      <c r="D1211" s="170"/>
      <c r="E1211" s="170"/>
      <c r="F1211" s="170"/>
      <c r="G1211" s="170"/>
      <c r="H1211" s="170"/>
      <c r="I1211" s="170"/>
      <c r="J1211" s="170"/>
      <c r="K1211" s="170"/>
      <c r="L1211" s="170"/>
      <c r="M1211" s="170"/>
    </row>
    <row r="1212" spans="1:13" ht="15.75">
      <c r="A1212" s="170"/>
      <c r="B1212" s="170"/>
      <c r="C1212" s="170"/>
      <c r="D1212" s="170"/>
      <c r="E1212" s="170"/>
      <c r="F1212" s="170"/>
      <c r="G1212" s="170"/>
      <c r="H1212" s="170"/>
      <c r="I1212" s="170"/>
      <c r="J1212" s="170"/>
      <c r="K1212" s="170"/>
      <c r="L1212" s="170"/>
      <c r="M1212" s="170"/>
    </row>
    <row r="1213" spans="1:13" ht="15.75">
      <c r="A1213" s="170"/>
      <c r="B1213" s="170"/>
      <c r="C1213" s="170"/>
      <c r="D1213" s="170"/>
      <c r="E1213" s="170"/>
      <c r="F1213" s="170"/>
      <c r="G1213" s="170"/>
      <c r="H1213" s="170"/>
      <c r="I1213" s="170"/>
      <c r="J1213" s="170"/>
      <c r="K1213" s="170"/>
      <c r="L1213" s="170"/>
      <c r="M1213" s="170"/>
    </row>
    <row r="1214" spans="1:13" ht="15.75">
      <c r="A1214" s="170"/>
      <c r="B1214" s="170"/>
      <c r="C1214" s="170"/>
      <c r="D1214" s="170"/>
      <c r="E1214" s="170"/>
      <c r="F1214" s="170"/>
      <c r="G1214" s="170"/>
      <c r="H1214" s="170"/>
      <c r="I1214" s="170"/>
      <c r="J1214" s="170"/>
      <c r="K1214" s="170"/>
      <c r="L1214" s="170"/>
      <c r="M1214" s="170"/>
    </row>
    <row r="1215" spans="1:13" ht="15.75">
      <c r="A1215" s="170"/>
      <c r="B1215" s="170"/>
      <c r="C1215" s="170"/>
      <c r="D1215" s="170"/>
      <c r="E1215" s="170"/>
      <c r="F1215" s="170"/>
      <c r="G1215" s="170"/>
      <c r="H1215" s="170"/>
      <c r="I1215" s="170"/>
      <c r="J1215" s="170"/>
      <c r="K1215" s="170"/>
      <c r="L1215" s="170"/>
      <c r="M1215" s="170"/>
    </row>
    <row r="1216" spans="1:13" ht="15.75">
      <c r="A1216" s="170"/>
      <c r="B1216" s="170"/>
      <c r="C1216" s="170"/>
      <c r="D1216" s="170"/>
      <c r="E1216" s="170"/>
      <c r="F1216" s="170"/>
      <c r="G1216" s="170"/>
      <c r="H1216" s="170"/>
      <c r="I1216" s="170"/>
      <c r="J1216" s="170"/>
      <c r="K1216" s="170"/>
      <c r="L1216" s="170"/>
      <c r="M1216" s="170"/>
    </row>
    <row r="1217" spans="1:13" ht="15.75">
      <c r="A1217" s="170"/>
      <c r="B1217" s="170"/>
      <c r="C1217" s="170"/>
      <c r="D1217" s="170"/>
      <c r="E1217" s="170"/>
      <c r="F1217" s="170"/>
      <c r="G1217" s="170"/>
      <c r="H1217" s="170"/>
      <c r="I1217" s="170"/>
      <c r="J1217" s="170"/>
      <c r="K1217" s="170"/>
      <c r="L1217" s="170"/>
      <c r="M1217" s="170"/>
    </row>
    <row r="1218" spans="1:13" ht="15.75">
      <c r="A1218" s="170"/>
      <c r="B1218" s="170"/>
      <c r="C1218" s="170"/>
      <c r="D1218" s="170"/>
      <c r="E1218" s="170"/>
      <c r="F1218" s="170"/>
      <c r="G1218" s="170"/>
      <c r="H1218" s="170"/>
      <c r="I1218" s="170"/>
      <c r="J1218" s="170"/>
      <c r="K1218" s="170"/>
      <c r="L1218" s="170"/>
      <c r="M1218" s="170"/>
    </row>
    <row r="1219" spans="1:13" ht="15.75">
      <c r="A1219" s="170"/>
      <c r="B1219" s="170"/>
      <c r="C1219" s="170"/>
      <c r="D1219" s="170"/>
      <c r="E1219" s="170"/>
      <c r="F1219" s="170"/>
      <c r="G1219" s="170"/>
      <c r="H1219" s="170"/>
      <c r="I1219" s="170"/>
      <c r="J1219" s="170"/>
      <c r="K1219" s="170"/>
      <c r="L1219" s="170"/>
      <c r="M1219" s="170"/>
    </row>
    <row r="1220" spans="1:13" ht="15.75">
      <c r="A1220" s="170"/>
      <c r="B1220" s="170"/>
      <c r="C1220" s="170"/>
      <c r="D1220" s="170"/>
      <c r="E1220" s="170"/>
      <c r="F1220" s="170"/>
      <c r="G1220" s="170"/>
      <c r="H1220" s="170"/>
      <c r="I1220" s="170"/>
      <c r="J1220" s="170"/>
      <c r="K1220" s="170"/>
      <c r="L1220" s="170"/>
      <c r="M1220" s="170"/>
    </row>
    <row r="1221" spans="1:13" ht="15.75">
      <c r="A1221" s="170"/>
      <c r="B1221" s="170"/>
      <c r="C1221" s="170"/>
      <c r="D1221" s="170"/>
      <c r="E1221" s="170"/>
      <c r="F1221" s="170"/>
      <c r="G1221" s="170"/>
      <c r="H1221" s="170"/>
      <c r="I1221" s="170"/>
      <c r="J1221" s="170"/>
      <c r="K1221" s="170"/>
      <c r="L1221" s="170"/>
      <c r="M1221" s="170"/>
    </row>
    <row r="1222" spans="1:13" ht="15.75">
      <c r="A1222" s="170"/>
      <c r="B1222" s="170"/>
      <c r="C1222" s="170"/>
      <c r="D1222" s="170"/>
      <c r="E1222" s="170"/>
      <c r="F1222" s="170"/>
      <c r="G1222" s="170"/>
      <c r="H1222" s="170"/>
      <c r="I1222" s="170"/>
      <c r="J1222" s="170"/>
      <c r="K1222" s="170"/>
      <c r="L1222" s="170"/>
      <c r="M1222" s="170"/>
    </row>
    <row r="1223" spans="1:13" ht="15.75">
      <c r="A1223" s="170"/>
      <c r="B1223" s="170"/>
      <c r="C1223" s="170"/>
      <c r="D1223" s="170"/>
      <c r="E1223" s="170"/>
      <c r="F1223" s="170"/>
      <c r="G1223" s="170"/>
      <c r="H1223" s="170"/>
      <c r="I1223" s="170"/>
      <c r="J1223" s="170"/>
      <c r="K1223" s="170"/>
      <c r="L1223" s="170"/>
      <c r="M1223" s="170"/>
    </row>
    <row r="1224" spans="1:13" ht="15.75">
      <c r="A1224" s="170"/>
      <c r="B1224" s="170"/>
      <c r="C1224" s="170"/>
      <c r="D1224" s="170"/>
      <c r="E1224" s="170"/>
      <c r="F1224" s="170"/>
      <c r="G1224" s="170"/>
      <c r="H1224" s="170"/>
      <c r="I1224" s="170"/>
      <c r="J1224" s="170"/>
      <c r="K1224" s="170"/>
      <c r="L1224" s="170"/>
      <c r="M1224" s="170"/>
    </row>
    <row r="1225" spans="1:13" ht="15.75">
      <c r="A1225" s="170"/>
      <c r="B1225" s="170"/>
      <c r="C1225" s="170"/>
      <c r="D1225" s="170"/>
      <c r="E1225" s="170"/>
      <c r="F1225" s="170"/>
      <c r="G1225" s="170"/>
      <c r="H1225" s="170"/>
      <c r="I1225" s="170"/>
      <c r="J1225" s="170"/>
      <c r="K1225" s="170"/>
      <c r="L1225" s="170"/>
      <c r="M1225" s="170"/>
    </row>
    <row r="1226" spans="1:13" ht="15.75">
      <c r="A1226" s="170"/>
      <c r="B1226" s="170"/>
      <c r="C1226" s="170"/>
      <c r="D1226" s="170"/>
      <c r="E1226" s="170"/>
      <c r="F1226" s="170"/>
      <c r="G1226" s="170"/>
      <c r="H1226" s="170"/>
      <c r="I1226" s="170"/>
      <c r="J1226" s="170"/>
      <c r="K1226" s="170"/>
      <c r="L1226" s="170"/>
      <c r="M1226" s="170"/>
    </row>
    <row r="1227" spans="1:13" ht="15.75">
      <c r="A1227" s="170"/>
      <c r="B1227" s="170"/>
      <c r="C1227" s="170"/>
      <c r="D1227" s="170"/>
      <c r="E1227" s="170"/>
      <c r="F1227" s="170"/>
      <c r="G1227" s="170"/>
      <c r="H1227" s="170"/>
      <c r="I1227" s="170"/>
      <c r="J1227" s="170"/>
      <c r="K1227" s="170"/>
      <c r="L1227" s="170"/>
      <c r="M1227" s="170"/>
    </row>
    <row r="1228" spans="1:13" ht="15.75">
      <c r="A1228" s="170"/>
      <c r="B1228" s="170"/>
      <c r="C1228" s="170"/>
      <c r="D1228" s="170"/>
      <c r="E1228" s="170"/>
      <c r="F1228" s="170"/>
      <c r="G1228" s="170"/>
      <c r="H1228" s="170"/>
      <c r="I1228" s="170"/>
      <c r="J1228" s="170"/>
      <c r="K1228" s="170"/>
      <c r="L1228" s="170"/>
      <c r="M1228" s="170"/>
    </row>
    <row r="1229" spans="1:13" ht="15.75">
      <c r="A1229" s="170"/>
      <c r="B1229" s="170"/>
      <c r="C1229" s="170"/>
      <c r="D1229" s="170"/>
      <c r="E1229" s="170"/>
      <c r="F1229" s="170"/>
      <c r="G1229" s="170"/>
      <c r="H1229" s="170"/>
      <c r="I1229" s="170"/>
      <c r="J1229" s="170"/>
      <c r="K1229" s="170"/>
      <c r="L1229" s="170"/>
      <c r="M1229" s="170"/>
    </row>
    <row r="1230" spans="1:13" ht="15.75">
      <c r="A1230" s="170"/>
      <c r="B1230" s="170"/>
      <c r="C1230" s="170"/>
      <c r="D1230" s="170"/>
      <c r="E1230" s="170"/>
      <c r="F1230" s="170"/>
      <c r="G1230" s="170"/>
      <c r="H1230" s="170"/>
      <c r="I1230" s="170"/>
      <c r="J1230" s="170"/>
      <c r="K1230" s="170"/>
      <c r="L1230" s="170"/>
      <c r="M1230" s="170"/>
    </row>
    <row r="1231" spans="1:13" ht="15.75">
      <c r="A1231" s="170"/>
      <c r="B1231" s="170"/>
      <c r="C1231" s="170"/>
      <c r="D1231" s="170"/>
      <c r="E1231" s="170"/>
      <c r="F1231" s="170"/>
      <c r="G1231" s="170"/>
      <c r="H1231" s="170"/>
      <c r="I1231" s="170"/>
      <c r="J1231" s="170"/>
      <c r="K1231" s="170"/>
      <c r="L1231" s="170"/>
      <c r="M1231" s="170"/>
    </row>
    <row r="1232" spans="1:13" ht="15.75">
      <c r="A1232" s="170"/>
      <c r="B1232" s="170"/>
      <c r="C1232" s="170"/>
      <c r="D1232" s="170"/>
      <c r="E1232" s="170"/>
      <c r="F1232" s="170"/>
      <c r="G1232" s="170"/>
      <c r="H1232" s="170"/>
      <c r="I1232" s="170"/>
      <c r="J1232" s="170"/>
      <c r="K1232" s="170"/>
      <c r="L1232" s="170"/>
      <c r="M1232" s="170"/>
    </row>
    <row r="1233" spans="1:13" ht="15.75">
      <c r="A1233" s="170"/>
      <c r="B1233" s="170"/>
      <c r="C1233" s="170"/>
      <c r="D1233" s="170"/>
      <c r="E1233" s="170"/>
      <c r="F1233" s="170"/>
      <c r="G1233" s="170"/>
      <c r="H1233" s="170"/>
      <c r="I1233" s="170"/>
      <c r="J1233" s="170"/>
      <c r="K1233" s="170"/>
      <c r="L1233" s="170"/>
      <c r="M1233" s="170"/>
    </row>
    <row r="1234" spans="1:13" ht="15.75">
      <c r="A1234" s="170"/>
      <c r="B1234" s="170"/>
      <c r="C1234" s="170"/>
      <c r="D1234" s="170"/>
      <c r="E1234" s="170"/>
      <c r="F1234" s="170"/>
      <c r="G1234" s="170"/>
      <c r="H1234" s="170"/>
      <c r="I1234" s="170"/>
      <c r="J1234" s="170"/>
      <c r="K1234" s="170"/>
      <c r="L1234" s="170"/>
      <c r="M1234" s="170"/>
    </row>
    <row r="1235" spans="1:13" ht="15.75">
      <c r="A1235" s="170"/>
      <c r="B1235" s="170"/>
      <c r="C1235" s="170"/>
      <c r="D1235" s="170"/>
      <c r="E1235" s="170"/>
      <c r="F1235" s="170"/>
      <c r="G1235" s="170"/>
      <c r="H1235" s="170"/>
      <c r="I1235" s="170"/>
      <c r="J1235" s="170"/>
      <c r="K1235" s="170"/>
      <c r="L1235" s="170"/>
      <c r="M1235" s="170"/>
    </row>
    <row r="1236" spans="1:13" ht="15.75">
      <c r="A1236" s="170"/>
      <c r="B1236" s="170"/>
      <c r="C1236" s="170"/>
      <c r="D1236" s="170"/>
      <c r="E1236" s="170"/>
      <c r="F1236" s="170"/>
      <c r="G1236" s="170"/>
      <c r="H1236" s="170"/>
      <c r="I1236" s="170"/>
      <c r="J1236" s="170"/>
      <c r="K1236" s="170"/>
      <c r="L1236" s="170"/>
      <c r="M1236" s="170"/>
    </row>
    <row r="1237" spans="1:13" ht="15.75">
      <c r="A1237" s="170"/>
      <c r="B1237" s="170"/>
      <c r="C1237" s="170"/>
      <c r="D1237" s="170"/>
      <c r="E1237" s="170"/>
      <c r="F1237" s="170"/>
      <c r="G1237" s="170"/>
      <c r="H1237" s="170"/>
      <c r="I1237" s="170"/>
      <c r="J1237" s="170"/>
      <c r="K1237" s="170"/>
      <c r="L1237" s="170"/>
      <c r="M1237" s="170"/>
    </row>
    <row r="1238" spans="1:13" ht="15.75">
      <c r="A1238" s="170"/>
      <c r="B1238" s="170"/>
      <c r="C1238" s="170"/>
      <c r="D1238" s="170"/>
      <c r="E1238" s="170"/>
      <c r="F1238" s="170"/>
      <c r="G1238" s="170"/>
      <c r="H1238" s="170"/>
      <c r="I1238" s="170"/>
      <c r="J1238" s="170"/>
      <c r="K1238" s="170"/>
      <c r="L1238" s="170"/>
      <c r="M1238" s="170"/>
    </row>
    <row r="1239" spans="1:13" ht="15.75">
      <c r="A1239" s="170"/>
      <c r="B1239" s="170"/>
      <c r="C1239" s="170"/>
      <c r="D1239" s="170"/>
      <c r="E1239" s="170"/>
      <c r="F1239" s="170"/>
      <c r="G1239" s="170"/>
      <c r="H1239" s="170"/>
      <c r="I1239" s="170"/>
      <c r="J1239" s="170"/>
      <c r="K1239" s="170"/>
      <c r="L1239" s="170"/>
      <c r="M1239" s="170"/>
    </row>
    <row r="1240" spans="1:13" ht="15.75">
      <c r="A1240" s="170"/>
      <c r="B1240" s="170"/>
      <c r="C1240" s="170"/>
      <c r="D1240" s="170"/>
      <c r="E1240" s="170"/>
      <c r="F1240" s="170"/>
      <c r="G1240" s="170"/>
      <c r="H1240" s="170"/>
      <c r="I1240" s="170"/>
      <c r="J1240" s="170"/>
      <c r="K1240" s="170"/>
      <c r="L1240" s="170"/>
      <c r="M1240" s="170"/>
    </row>
    <row r="1241" spans="1:13" ht="15.75">
      <c r="A1241" s="170"/>
      <c r="B1241" s="170"/>
      <c r="C1241" s="170"/>
      <c r="D1241" s="170"/>
      <c r="E1241" s="170"/>
      <c r="F1241" s="170"/>
      <c r="G1241" s="170"/>
      <c r="H1241" s="170"/>
      <c r="I1241" s="170"/>
      <c r="J1241" s="170"/>
      <c r="K1241" s="170"/>
      <c r="L1241" s="170"/>
      <c r="M1241" s="170"/>
    </row>
    <row r="1242" spans="1:13" ht="15.75">
      <c r="A1242" s="170"/>
      <c r="B1242" s="170"/>
      <c r="C1242" s="170"/>
      <c r="D1242" s="170"/>
      <c r="E1242" s="170"/>
      <c r="F1242" s="170"/>
      <c r="G1242" s="170"/>
      <c r="H1242" s="170"/>
      <c r="I1242" s="170"/>
      <c r="J1242" s="170"/>
      <c r="K1242" s="170"/>
      <c r="L1242" s="170"/>
      <c r="M1242" s="170"/>
    </row>
    <row r="1243" spans="1:13" ht="15.75">
      <c r="A1243" s="170"/>
      <c r="B1243" s="170"/>
      <c r="C1243" s="170"/>
      <c r="D1243" s="170"/>
      <c r="E1243" s="170"/>
      <c r="F1243" s="170"/>
      <c r="G1243" s="170"/>
      <c r="H1243" s="170"/>
      <c r="I1243" s="170"/>
      <c r="J1243" s="170"/>
      <c r="K1243" s="170"/>
      <c r="L1243" s="170"/>
      <c r="M1243" s="170"/>
    </row>
    <row r="1244" spans="1:13" ht="15.75">
      <c r="A1244" s="170"/>
      <c r="B1244" s="170"/>
      <c r="C1244" s="170"/>
      <c r="D1244" s="170"/>
      <c r="E1244" s="170"/>
      <c r="F1244" s="170"/>
      <c r="G1244" s="170"/>
      <c r="H1244" s="170"/>
      <c r="I1244" s="170"/>
      <c r="J1244" s="170"/>
      <c r="K1244" s="170"/>
      <c r="L1244" s="170"/>
      <c r="M1244" s="170"/>
    </row>
    <row r="1245" spans="1:13" ht="15.75">
      <c r="A1245" s="170"/>
      <c r="B1245" s="170"/>
      <c r="C1245" s="170"/>
      <c r="D1245" s="170"/>
      <c r="E1245" s="170"/>
      <c r="F1245" s="170"/>
      <c r="G1245" s="170"/>
      <c r="H1245" s="170"/>
      <c r="I1245" s="170"/>
      <c r="J1245" s="170"/>
      <c r="K1245" s="170"/>
      <c r="L1245" s="170"/>
      <c r="M1245" s="170"/>
    </row>
    <row r="1246" spans="1:13" ht="15.75">
      <c r="A1246" s="170"/>
      <c r="B1246" s="170"/>
      <c r="C1246" s="170"/>
      <c r="D1246" s="170"/>
      <c r="E1246" s="170"/>
      <c r="F1246" s="170"/>
      <c r="G1246" s="170"/>
      <c r="H1246" s="170"/>
      <c r="I1246" s="170"/>
      <c r="J1246" s="170"/>
      <c r="K1246" s="170"/>
      <c r="L1246" s="170"/>
      <c r="M1246" s="170"/>
    </row>
    <row r="1247" spans="1:13" ht="15.75">
      <c r="A1247" s="170"/>
      <c r="B1247" s="170"/>
      <c r="C1247" s="170"/>
      <c r="D1247" s="170"/>
      <c r="E1247" s="170"/>
      <c r="F1247" s="170"/>
      <c r="G1247" s="170"/>
      <c r="H1247" s="170"/>
      <c r="I1247" s="170"/>
      <c r="J1247" s="170"/>
      <c r="K1247" s="170"/>
      <c r="L1247" s="170"/>
      <c r="M1247" s="170"/>
    </row>
    <row r="1248" spans="1:13" ht="15.75">
      <c r="A1248" s="170"/>
      <c r="B1248" s="170"/>
      <c r="C1248" s="170"/>
      <c r="D1248" s="170"/>
      <c r="E1248" s="170"/>
      <c r="F1248" s="170"/>
      <c r="G1248" s="170"/>
      <c r="H1248" s="170"/>
      <c r="I1248" s="170"/>
      <c r="J1248" s="170"/>
      <c r="K1248" s="170"/>
      <c r="L1248" s="170"/>
      <c r="M1248" s="170"/>
    </row>
    <row r="1249" spans="1:13" ht="15.75">
      <c r="A1249" s="170"/>
      <c r="B1249" s="170"/>
      <c r="C1249" s="170"/>
      <c r="D1249" s="170"/>
      <c r="E1249" s="170"/>
      <c r="F1249" s="170"/>
      <c r="G1249" s="170"/>
      <c r="H1249" s="170"/>
      <c r="I1249" s="170"/>
      <c r="J1249" s="170"/>
      <c r="K1249" s="170"/>
      <c r="L1249" s="170"/>
      <c r="M1249" s="170"/>
    </row>
    <row r="1250" spans="1:13" ht="15.75">
      <c r="A1250" s="170"/>
      <c r="B1250" s="170"/>
      <c r="C1250" s="170"/>
      <c r="D1250" s="170"/>
      <c r="E1250" s="170"/>
      <c r="F1250" s="170"/>
      <c r="G1250" s="170"/>
      <c r="H1250" s="170"/>
      <c r="I1250" s="170"/>
      <c r="J1250" s="170"/>
      <c r="K1250" s="170"/>
      <c r="L1250" s="170"/>
      <c r="M1250" s="170"/>
    </row>
    <row r="1251" spans="1:13" ht="15.75">
      <c r="A1251" s="170"/>
      <c r="B1251" s="170"/>
      <c r="C1251" s="170"/>
      <c r="D1251" s="170"/>
      <c r="E1251" s="170"/>
      <c r="F1251" s="170"/>
      <c r="G1251" s="170"/>
      <c r="H1251" s="170"/>
      <c r="I1251" s="170"/>
      <c r="J1251" s="170"/>
      <c r="K1251" s="170"/>
      <c r="L1251" s="170"/>
      <c r="M1251" s="170"/>
    </row>
    <row r="1252" spans="1:13" ht="15.75">
      <c r="A1252" s="170"/>
      <c r="B1252" s="170"/>
      <c r="C1252" s="170"/>
      <c r="D1252" s="170"/>
      <c r="E1252" s="170"/>
      <c r="F1252" s="170"/>
      <c r="G1252" s="170"/>
      <c r="H1252" s="170"/>
      <c r="I1252" s="170"/>
      <c r="J1252" s="170"/>
      <c r="K1252" s="170"/>
      <c r="L1252" s="170"/>
      <c r="M1252" s="170"/>
    </row>
    <row r="1253" spans="1:13" ht="15.75">
      <c r="A1253" s="170"/>
      <c r="B1253" s="170"/>
      <c r="C1253" s="170"/>
      <c r="D1253" s="170"/>
      <c r="E1253" s="170"/>
      <c r="F1253" s="170"/>
      <c r="G1253" s="170"/>
      <c r="H1253" s="170"/>
      <c r="I1253" s="170"/>
      <c r="J1253" s="170"/>
      <c r="K1253" s="170"/>
      <c r="L1253" s="170"/>
      <c r="M1253" s="170"/>
    </row>
    <row r="1254" spans="1:13" ht="15.75">
      <c r="A1254" s="170"/>
      <c r="B1254" s="170"/>
      <c r="C1254" s="170"/>
      <c r="D1254" s="170"/>
      <c r="E1254" s="170"/>
      <c r="F1254" s="170"/>
      <c r="G1254" s="170"/>
      <c r="H1254" s="170"/>
      <c r="I1254" s="170"/>
      <c r="J1254" s="170"/>
      <c r="K1254" s="170"/>
      <c r="L1254" s="170"/>
      <c r="M1254" s="170"/>
    </row>
    <row r="1255" spans="1:13" ht="15.75">
      <c r="A1255" s="170"/>
      <c r="B1255" s="170"/>
      <c r="C1255" s="170"/>
      <c r="D1255" s="170"/>
      <c r="E1255" s="170"/>
      <c r="F1255" s="170"/>
      <c r="G1255" s="170"/>
      <c r="H1255" s="170"/>
      <c r="I1255" s="170"/>
      <c r="J1255" s="170"/>
      <c r="K1255" s="170"/>
      <c r="L1255" s="170"/>
      <c r="M1255" s="170"/>
    </row>
    <row r="1256" spans="1:13" ht="15.75">
      <c r="A1256" s="170"/>
      <c r="B1256" s="170"/>
      <c r="C1256" s="170"/>
      <c r="D1256" s="170"/>
      <c r="E1256" s="170"/>
      <c r="F1256" s="170"/>
      <c r="G1256" s="170"/>
      <c r="H1256" s="170"/>
      <c r="I1256" s="170"/>
      <c r="J1256" s="170"/>
      <c r="K1256" s="170"/>
      <c r="L1256" s="170"/>
      <c r="M1256" s="170"/>
    </row>
    <row r="1257" spans="1:13" ht="15.75">
      <c r="A1257" s="170"/>
      <c r="B1257" s="170"/>
      <c r="C1257" s="170"/>
      <c r="D1257" s="170"/>
      <c r="E1257" s="170"/>
      <c r="F1257" s="170"/>
      <c r="G1257" s="170"/>
      <c r="H1257" s="170"/>
      <c r="I1257" s="170"/>
      <c r="J1257" s="170"/>
      <c r="K1257" s="170"/>
      <c r="L1257" s="170"/>
      <c r="M1257" s="170"/>
    </row>
    <row r="1258" spans="1:13" ht="15.75">
      <c r="A1258" s="170"/>
      <c r="B1258" s="170"/>
      <c r="C1258" s="170"/>
      <c r="D1258" s="170"/>
      <c r="E1258" s="170"/>
      <c r="F1258" s="170"/>
      <c r="G1258" s="170"/>
      <c r="H1258" s="170"/>
      <c r="I1258" s="170"/>
      <c r="J1258" s="170"/>
      <c r="K1258" s="170"/>
      <c r="L1258" s="170"/>
      <c r="M1258" s="170"/>
    </row>
    <row r="1259" spans="1:13" ht="15.75">
      <c r="A1259" s="170"/>
      <c r="B1259" s="170"/>
      <c r="C1259" s="170"/>
      <c r="D1259" s="170"/>
      <c r="E1259" s="170"/>
      <c r="F1259" s="170"/>
      <c r="G1259" s="170"/>
      <c r="H1259" s="170"/>
      <c r="I1259" s="170"/>
      <c r="J1259" s="170"/>
      <c r="K1259" s="170"/>
      <c r="L1259" s="170"/>
      <c r="M1259" s="170"/>
    </row>
    <row r="1260" spans="1:13" ht="15.75">
      <c r="A1260" s="170"/>
      <c r="B1260" s="170"/>
      <c r="C1260" s="170"/>
      <c r="D1260" s="170"/>
      <c r="E1260" s="170"/>
      <c r="F1260" s="170"/>
      <c r="G1260" s="170"/>
      <c r="H1260" s="170"/>
      <c r="I1260" s="170"/>
      <c r="J1260" s="170"/>
      <c r="K1260" s="170"/>
      <c r="L1260" s="170"/>
      <c r="M1260" s="170"/>
    </row>
    <row r="1261" spans="1:13" ht="15.75">
      <c r="A1261" s="170"/>
      <c r="B1261" s="170"/>
      <c r="C1261" s="170"/>
      <c r="D1261" s="170"/>
      <c r="E1261" s="170"/>
      <c r="F1261" s="170"/>
      <c r="G1261" s="170"/>
      <c r="H1261" s="170"/>
      <c r="I1261" s="170"/>
      <c r="J1261" s="170"/>
      <c r="K1261" s="170"/>
      <c r="L1261" s="170"/>
      <c r="M1261" s="170"/>
    </row>
    <row r="1262" spans="1:13" ht="15.75">
      <c r="A1262" s="170"/>
      <c r="B1262" s="170"/>
      <c r="C1262" s="170"/>
      <c r="D1262" s="170"/>
      <c r="E1262" s="170"/>
      <c r="F1262" s="170"/>
      <c r="G1262" s="170"/>
      <c r="H1262" s="170"/>
      <c r="I1262" s="170"/>
      <c r="J1262" s="170"/>
      <c r="K1262" s="170"/>
      <c r="L1262" s="170"/>
      <c r="M1262" s="170"/>
    </row>
    <row r="1263" spans="1:13" ht="15.75">
      <c r="A1263" s="170"/>
      <c r="B1263" s="170"/>
      <c r="C1263" s="170"/>
      <c r="D1263" s="170"/>
      <c r="E1263" s="170"/>
      <c r="F1263" s="170"/>
      <c r="G1263" s="170"/>
      <c r="H1263" s="170"/>
      <c r="I1263" s="170"/>
      <c r="J1263" s="170"/>
      <c r="K1263" s="170"/>
      <c r="L1263" s="170"/>
      <c r="M1263" s="170"/>
    </row>
    <row r="1264" spans="1:13" ht="15.75">
      <c r="A1264" s="170"/>
      <c r="B1264" s="170"/>
      <c r="C1264" s="170"/>
      <c r="D1264" s="170"/>
      <c r="E1264" s="170"/>
      <c r="F1264" s="170"/>
      <c r="G1264" s="170"/>
      <c r="H1264" s="170"/>
      <c r="I1264" s="170"/>
      <c r="J1264" s="170"/>
      <c r="K1264" s="170"/>
      <c r="L1264" s="170"/>
      <c r="M1264" s="170"/>
    </row>
    <row r="1265" spans="1:13" ht="15.75">
      <c r="A1265" s="170"/>
      <c r="B1265" s="170"/>
      <c r="C1265" s="170"/>
      <c r="D1265" s="170"/>
      <c r="E1265" s="170"/>
      <c r="F1265" s="170"/>
      <c r="G1265" s="170"/>
      <c r="H1265" s="170"/>
      <c r="I1265" s="170"/>
      <c r="J1265" s="170"/>
      <c r="K1265" s="170"/>
      <c r="L1265" s="170"/>
      <c r="M1265" s="170"/>
    </row>
    <row r="1266" spans="1:13" ht="15.75">
      <c r="A1266" s="170"/>
      <c r="B1266" s="170"/>
      <c r="C1266" s="170"/>
      <c r="D1266" s="170"/>
      <c r="E1266" s="170"/>
      <c r="F1266" s="170"/>
      <c r="G1266" s="170"/>
      <c r="H1266" s="170"/>
      <c r="I1266" s="170"/>
      <c r="J1266" s="170"/>
      <c r="K1266" s="170"/>
      <c r="L1266" s="170"/>
      <c r="M1266" s="170"/>
    </row>
    <row r="1267" spans="1:13" ht="15.75">
      <c r="A1267" s="170"/>
      <c r="B1267" s="170"/>
      <c r="C1267" s="170"/>
      <c r="D1267" s="170"/>
      <c r="E1267" s="170"/>
      <c r="F1267" s="170"/>
      <c r="G1267" s="170"/>
      <c r="H1267" s="170"/>
      <c r="I1267" s="170"/>
      <c r="J1267" s="170"/>
      <c r="K1267" s="170"/>
      <c r="L1267" s="170"/>
      <c r="M1267" s="170"/>
    </row>
    <row r="1268" spans="1:13" ht="15.75">
      <c r="A1268" s="170"/>
      <c r="B1268" s="170"/>
      <c r="C1268" s="170"/>
      <c r="D1268" s="170"/>
      <c r="E1268" s="170"/>
      <c r="F1268" s="170"/>
      <c r="G1268" s="170"/>
      <c r="H1268" s="170"/>
      <c r="I1268" s="170"/>
      <c r="J1268" s="170"/>
      <c r="K1268" s="170"/>
      <c r="L1268" s="170"/>
      <c r="M1268" s="170"/>
    </row>
    <row r="1269" spans="1:13" ht="15.75">
      <c r="A1269" s="170"/>
      <c r="B1269" s="170"/>
      <c r="C1269" s="170"/>
      <c r="D1269" s="170"/>
      <c r="E1269" s="170"/>
      <c r="F1269" s="170"/>
      <c r="G1269" s="170"/>
      <c r="H1269" s="170"/>
      <c r="I1269" s="170"/>
      <c r="J1269" s="170"/>
      <c r="K1269" s="170"/>
      <c r="L1269" s="170"/>
      <c r="M1269" s="170"/>
    </row>
    <row r="1270" spans="1:13" ht="15.75">
      <c r="A1270" s="170"/>
      <c r="B1270" s="170"/>
      <c r="C1270" s="170"/>
      <c r="D1270" s="170"/>
      <c r="E1270" s="170"/>
      <c r="F1270" s="170"/>
      <c r="G1270" s="170"/>
      <c r="H1270" s="170"/>
      <c r="I1270" s="170"/>
      <c r="J1270" s="170"/>
      <c r="K1270" s="170"/>
      <c r="L1270" s="170"/>
      <c r="M1270" s="170"/>
    </row>
    <row r="1271" spans="1:13" ht="15.75">
      <c r="A1271" s="170"/>
      <c r="B1271" s="170"/>
      <c r="C1271" s="170"/>
      <c r="D1271" s="170"/>
      <c r="E1271" s="170"/>
      <c r="F1271" s="170"/>
      <c r="G1271" s="170"/>
      <c r="H1271" s="170"/>
      <c r="I1271" s="170"/>
      <c r="J1271" s="170"/>
      <c r="K1271" s="170"/>
      <c r="L1271" s="170"/>
      <c r="M1271" s="170"/>
    </row>
    <row r="1272" spans="1:13" ht="15.75">
      <c r="A1272" s="170"/>
      <c r="B1272" s="170"/>
      <c r="C1272" s="170"/>
      <c r="D1272" s="170"/>
      <c r="E1272" s="170"/>
      <c r="F1272" s="170"/>
      <c r="G1272" s="170"/>
      <c r="H1272" s="170"/>
      <c r="I1272" s="170"/>
      <c r="J1272" s="170"/>
      <c r="K1272" s="170"/>
      <c r="L1272" s="170"/>
      <c r="M1272" s="170"/>
    </row>
    <row r="1273" spans="1:13" ht="15.75">
      <c r="A1273" s="170"/>
      <c r="B1273" s="170"/>
      <c r="C1273" s="170"/>
      <c r="D1273" s="170"/>
      <c r="E1273" s="170"/>
      <c r="F1273" s="170"/>
      <c r="G1273" s="170"/>
      <c r="H1273" s="170"/>
      <c r="I1273" s="170"/>
      <c r="J1273" s="170"/>
      <c r="K1273" s="170"/>
      <c r="L1273" s="170"/>
      <c r="M1273" s="170"/>
    </row>
    <row r="1274" spans="1:13" ht="15.75">
      <c r="A1274" s="170"/>
      <c r="B1274" s="170"/>
      <c r="C1274" s="170"/>
      <c r="D1274" s="170"/>
      <c r="E1274" s="170"/>
      <c r="F1274" s="170"/>
      <c r="G1274" s="170"/>
      <c r="H1274" s="170"/>
      <c r="I1274" s="170"/>
      <c r="J1274" s="170"/>
      <c r="K1274" s="170"/>
      <c r="L1274" s="170"/>
      <c r="M1274" s="170"/>
    </row>
    <row r="1275" spans="1:13" ht="15.75">
      <c r="A1275" s="170"/>
      <c r="B1275" s="170"/>
      <c r="C1275" s="170"/>
      <c r="D1275" s="170"/>
      <c r="E1275" s="170"/>
      <c r="F1275" s="170"/>
      <c r="G1275" s="170"/>
      <c r="H1275" s="170"/>
      <c r="I1275" s="170"/>
      <c r="J1275" s="170"/>
      <c r="K1275" s="170"/>
      <c r="L1275" s="170"/>
      <c r="M1275" s="170"/>
    </row>
    <row r="1276" spans="1:13" ht="15.75">
      <c r="A1276" s="170"/>
      <c r="B1276" s="170"/>
      <c r="C1276" s="170"/>
      <c r="D1276" s="170"/>
      <c r="E1276" s="170"/>
      <c r="F1276" s="170"/>
      <c r="G1276" s="170"/>
      <c r="H1276" s="170"/>
      <c r="I1276" s="170"/>
      <c r="J1276" s="170"/>
      <c r="K1276" s="170"/>
      <c r="L1276" s="170"/>
      <c r="M1276" s="170"/>
    </row>
    <row r="1277" spans="1:13" ht="15.75">
      <c r="A1277" s="170"/>
      <c r="B1277" s="170"/>
      <c r="C1277" s="170"/>
      <c r="D1277" s="170"/>
      <c r="E1277" s="170"/>
      <c r="F1277" s="170"/>
      <c r="G1277" s="170"/>
      <c r="H1277" s="170"/>
      <c r="I1277" s="170"/>
      <c r="J1277" s="170"/>
      <c r="K1277" s="170"/>
      <c r="L1277" s="170"/>
      <c r="M1277" s="170"/>
    </row>
    <row r="1278" spans="1:13" ht="15.75">
      <c r="A1278" s="170"/>
      <c r="B1278" s="170"/>
      <c r="C1278" s="170"/>
      <c r="D1278" s="170"/>
      <c r="E1278" s="170"/>
      <c r="F1278" s="170"/>
      <c r="G1278" s="170"/>
      <c r="H1278" s="170"/>
      <c r="I1278" s="170"/>
      <c r="J1278" s="170"/>
      <c r="K1278" s="170"/>
      <c r="L1278" s="170"/>
      <c r="M1278" s="170"/>
    </row>
    <row r="1279" spans="1:13" ht="15.75">
      <c r="A1279" s="170"/>
      <c r="B1279" s="170"/>
      <c r="C1279" s="170"/>
      <c r="D1279" s="170"/>
      <c r="E1279" s="170"/>
      <c r="F1279" s="170"/>
      <c r="G1279" s="170"/>
      <c r="H1279" s="170"/>
      <c r="I1279" s="170"/>
      <c r="J1279" s="170"/>
      <c r="K1279" s="170"/>
      <c r="L1279" s="170"/>
      <c r="M1279" s="170"/>
    </row>
    <row r="1280" spans="1:13" ht="15.75">
      <c r="A1280" s="170"/>
      <c r="B1280" s="170"/>
      <c r="C1280" s="170"/>
      <c r="D1280" s="170"/>
      <c r="E1280" s="170"/>
      <c r="F1280" s="170"/>
      <c r="G1280" s="170"/>
      <c r="H1280" s="170"/>
      <c r="I1280" s="170"/>
      <c r="J1280" s="170"/>
      <c r="K1280" s="170"/>
      <c r="L1280" s="170"/>
      <c r="M1280" s="170"/>
    </row>
    <row r="1281" spans="1:13" ht="15.75">
      <c r="A1281" s="170"/>
      <c r="B1281" s="170"/>
      <c r="C1281" s="170"/>
      <c r="D1281" s="170"/>
      <c r="E1281" s="170"/>
      <c r="F1281" s="170"/>
      <c r="G1281" s="170"/>
      <c r="H1281" s="170"/>
      <c r="I1281" s="170"/>
      <c r="J1281" s="170"/>
      <c r="K1281" s="170"/>
      <c r="L1281" s="170"/>
      <c r="M1281" s="170"/>
    </row>
    <row r="1282" spans="1:13" ht="15.75">
      <c r="A1282" s="170"/>
      <c r="B1282" s="170"/>
      <c r="C1282" s="170"/>
      <c r="D1282" s="170"/>
      <c r="E1282" s="170"/>
      <c r="F1282" s="170"/>
      <c r="G1282" s="170"/>
      <c r="H1282" s="170"/>
      <c r="I1282" s="170"/>
      <c r="J1282" s="170"/>
      <c r="K1282" s="170"/>
      <c r="L1282" s="170"/>
      <c r="M1282" s="170"/>
    </row>
    <row r="1283" spans="1:13" ht="15.75">
      <c r="A1283" s="170"/>
      <c r="B1283" s="170"/>
      <c r="C1283" s="170"/>
      <c r="D1283" s="170"/>
      <c r="E1283" s="170"/>
      <c r="F1283" s="170"/>
      <c r="G1283" s="170"/>
      <c r="H1283" s="170"/>
      <c r="I1283" s="170"/>
      <c r="J1283" s="170"/>
      <c r="K1283" s="170"/>
      <c r="L1283" s="170"/>
      <c r="M1283" s="170"/>
    </row>
    <row r="1284" spans="1:13" ht="15.75">
      <c r="A1284" s="170"/>
      <c r="B1284" s="170"/>
      <c r="C1284" s="170"/>
      <c r="D1284" s="170"/>
      <c r="E1284" s="170"/>
      <c r="F1284" s="170"/>
      <c r="G1284" s="170"/>
      <c r="H1284" s="170"/>
      <c r="I1284" s="170"/>
      <c r="J1284" s="170"/>
      <c r="K1284" s="170"/>
      <c r="L1284" s="170"/>
      <c r="M1284" s="170"/>
    </row>
    <row r="1285" spans="1:13" ht="15.75">
      <c r="A1285" s="170"/>
      <c r="B1285" s="170"/>
      <c r="C1285" s="170"/>
      <c r="D1285" s="170"/>
      <c r="E1285" s="170"/>
      <c r="F1285" s="170"/>
      <c r="G1285" s="170"/>
      <c r="H1285" s="170"/>
      <c r="I1285" s="170"/>
      <c r="J1285" s="170"/>
      <c r="K1285" s="170"/>
      <c r="L1285" s="170"/>
      <c r="M1285" s="170"/>
    </row>
    <row r="1286" spans="1:13" ht="15.75">
      <c r="A1286" s="170"/>
      <c r="B1286" s="170"/>
      <c r="C1286" s="170"/>
      <c r="D1286" s="170"/>
      <c r="E1286" s="170"/>
      <c r="F1286" s="170"/>
      <c r="G1286" s="170"/>
      <c r="H1286" s="170"/>
      <c r="I1286" s="170"/>
      <c r="J1286" s="170"/>
      <c r="K1286" s="170"/>
      <c r="L1286" s="170"/>
      <c r="M1286" s="170"/>
    </row>
    <row r="1287" spans="1:13" ht="15.75">
      <c r="A1287" s="170"/>
      <c r="B1287" s="170"/>
      <c r="C1287" s="170"/>
      <c r="D1287" s="170"/>
      <c r="E1287" s="170"/>
      <c r="F1287" s="170"/>
      <c r="G1287" s="170"/>
      <c r="H1287" s="170"/>
      <c r="I1287" s="170"/>
      <c r="J1287" s="170"/>
      <c r="K1287" s="170"/>
      <c r="L1287" s="170"/>
      <c r="M1287" s="170"/>
    </row>
    <row r="1288" spans="1:13" ht="15.75">
      <c r="A1288" s="170"/>
      <c r="B1288" s="170"/>
      <c r="C1288" s="170"/>
      <c r="D1288" s="170"/>
      <c r="E1288" s="170"/>
      <c r="F1288" s="170"/>
      <c r="G1288" s="170"/>
      <c r="H1288" s="170"/>
      <c r="I1288" s="170"/>
      <c r="J1288" s="170"/>
      <c r="K1288" s="170"/>
      <c r="L1288" s="170"/>
      <c r="M1288" s="170"/>
    </row>
    <row r="1289" spans="1:13" ht="15.75">
      <c r="A1289" s="170"/>
      <c r="B1289" s="170"/>
      <c r="C1289" s="170"/>
      <c r="D1289" s="170"/>
      <c r="E1289" s="170"/>
      <c r="F1289" s="170"/>
      <c r="G1289" s="170"/>
      <c r="H1289" s="170"/>
      <c r="I1289" s="170"/>
      <c r="J1289" s="170"/>
      <c r="K1289" s="170"/>
      <c r="L1289" s="170"/>
      <c r="M1289" s="170"/>
    </row>
    <row r="1290" spans="1:13" ht="15.75">
      <c r="A1290" s="170"/>
      <c r="B1290" s="170"/>
      <c r="C1290" s="170"/>
      <c r="D1290" s="170"/>
      <c r="E1290" s="170"/>
      <c r="F1290" s="170"/>
      <c r="G1290" s="170"/>
      <c r="H1290" s="170"/>
      <c r="I1290" s="170"/>
      <c r="J1290" s="170"/>
      <c r="K1290" s="170"/>
      <c r="L1290" s="170"/>
      <c r="M1290" s="170"/>
    </row>
    <row r="1291" spans="1:13" ht="15.75">
      <c r="A1291" s="170"/>
      <c r="B1291" s="170"/>
      <c r="C1291" s="170"/>
      <c r="D1291" s="170"/>
      <c r="E1291" s="170"/>
      <c r="F1291" s="170"/>
      <c r="G1291" s="170"/>
      <c r="H1291" s="170"/>
      <c r="I1291" s="170"/>
      <c r="J1291" s="170"/>
      <c r="K1291" s="170"/>
      <c r="L1291" s="170"/>
      <c r="M1291" s="170"/>
    </row>
    <row r="1292" spans="1:13" ht="15.75">
      <c r="A1292" s="170"/>
      <c r="B1292" s="170"/>
      <c r="C1292" s="170"/>
      <c r="D1292" s="170"/>
      <c r="E1292" s="170"/>
      <c r="F1292" s="170"/>
      <c r="G1292" s="170"/>
      <c r="H1292" s="170"/>
      <c r="I1292" s="170"/>
      <c r="J1292" s="170"/>
      <c r="K1292" s="170"/>
      <c r="L1292" s="170"/>
      <c r="M1292" s="170"/>
    </row>
    <row r="1293" spans="1:13" ht="15.75">
      <c r="A1293" s="170"/>
      <c r="B1293" s="170"/>
      <c r="C1293" s="170"/>
      <c r="D1293" s="170"/>
      <c r="E1293" s="170"/>
      <c r="F1293" s="170"/>
      <c r="G1293" s="170"/>
      <c r="H1293" s="170"/>
      <c r="I1293" s="170"/>
      <c r="J1293" s="170"/>
      <c r="K1293" s="170"/>
      <c r="L1293" s="170"/>
      <c r="M1293" s="170"/>
    </row>
    <row r="1294" spans="1:13" ht="15.75">
      <c r="A1294" s="170"/>
      <c r="B1294" s="170"/>
      <c r="C1294" s="170"/>
      <c r="D1294" s="170"/>
      <c r="E1294" s="170"/>
      <c r="F1294" s="170"/>
      <c r="G1294" s="170"/>
      <c r="H1294" s="170"/>
      <c r="I1294" s="170"/>
      <c r="J1294" s="170"/>
      <c r="K1294" s="170"/>
      <c r="L1294" s="170"/>
      <c r="M1294" s="170"/>
    </row>
    <row r="1295" spans="1:13" ht="15.75">
      <c r="A1295" s="170"/>
      <c r="B1295" s="170"/>
      <c r="C1295" s="170"/>
      <c r="D1295" s="170"/>
      <c r="E1295" s="170"/>
      <c r="F1295" s="170"/>
      <c r="G1295" s="170"/>
      <c r="H1295" s="170"/>
      <c r="I1295" s="170"/>
      <c r="J1295" s="170"/>
      <c r="K1295" s="170"/>
      <c r="L1295" s="170"/>
      <c r="M1295" s="170"/>
    </row>
    <row r="1296" spans="1:13" ht="15.75">
      <c r="A1296" s="170"/>
      <c r="B1296" s="170"/>
      <c r="C1296" s="170"/>
      <c r="D1296" s="170"/>
      <c r="E1296" s="170"/>
      <c r="F1296" s="170"/>
      <c r="G1296" s="170"/>
      <c r="H1296" s="170"/>
      <c r="I1296" s="170"/>
      <c r="J1296" s="170"/>
      <c r="K1296" s="170"/>
      <c r="L1296" s="170"/>
      <c r="M1296" s="170"/>
    </row>
    <row r="1297" spans="1:13" ht="15.75">
      <c r="A1297" s="170"/>
      <c r="B1297" s="170"/>
      <c r="C1297" s="170"/>
      <c r="D1297" s="170"/>
      <c r="E1297" s="170"/>
      <c r="F1297" s="170"/>
      <c r="G1297" s="170"/>
      <c r="H1297" s="170"/>
      <c r="I1297" s="170"/>
      <c r="J1297" s="170"/>
      <c r="K1297" s="170"/>
      <c r="L1297" s="170"/>
      <c r="M1297" s="170"/>
    </row>
    <row r="1298" spans="1:13" ht="15.75">
      <c r="A1298" s="170"/>
      <c r="B1298" s="170"/>
      <c r="C1298" s="170"/>
      <c r="D1298" s="170"/>
      <c r="E1298" s="170"/>
      <c r="F1298" s="170"/>
      <c r="G1298" s="170"/>
      <c r="H1298" s="170"/>
      <c r="I1298" s="170"/>
      <c r="J1298" s="170"/>
      <c r="K1298" s="170"/>
      <c r="L1298" s="170"/>
      <c r="M1298" s="170"/>
    </row>
    <row r="1299" spans="1:13" ht="15.75">
      <c r="A1299" s="170"/>
      <c r="B1299" s="170"/>
      <c r="C1299" s="170"/>
      <c r="D1299" s="170"/>
      <c r="E1299" s="170"/>
      <c r="F1299" s="170"/>
      <c r="G1299" s="170"/>
      <c r="H1299" s="170"/>
      <c r="I1299" s="170"/>
      <c r="J1299" s="170"/>
      <c r="K1299" s="170"/>
      <c r="L1299" s="170"/>
      <c r="M1299" s="170"/>
    </row>
    <row r="1300" spans="1:13" ht="15.75">
      <c r="A1300" s="170"/>
      <c r="B1300" s="170"/>
      <c r="C1300" s="170"/>
      <c r="D1300" s="170"/>
      <c r="E1300" s="170"/>
      <c r="F1300" s="170"/>
      <c r="G1300" s="170"/>
      <c r="H1300" s="170"/>
      <c r="I1300" s="170"/>
      <c r="J1300" s="170"/>
      <c r="K1300" s="170"/>
      <c r="L1300" s="170"/>
      <c r="M1300" s="170"/>
    </row>
    <row r="1301" spans="1:13" ht="15.75">
      <c r="A1301" s="170"/>
      <c r="B1301" s="170"/>
      <c r="C1301" s="170"/>
      <c r="D1301" s="170"/>
      <c r="E1301" s="170"/>
      <c r="F1301" s="170"/>
      <c r="G1301" s="170"/>
      <c r="H1301" s="170"/>
      <c r="I1301" s="170"/>
      <c r="J1301" s="170"/>
      <c r="K1301" s="170"/>
      <c r="L1301" s="170"/>
      <c r="M1301" s="170"/>
    </row>
    <row r="1302" spans="1:13" ht="15.75">
      <c r="A1302" s="170"/>
      <c r="B1302" s="170"/>
      <c r="C1302" s="170"/>
      <c r="D1302" s="170"/>
      <c r="E1302" s="170"/>
      <c r="F1302" s="170"/>
      <c r="G1302" s="170"/>
      <c r="H1302" s="170"/>
      <c r="I1302" s="170"/>
      <c r="J1302" s="170"/>
      <c r="K1302" s="170"/>
      <c r="L1302" s="170"/>
      <c r="M1302" s="170"/>
    </row>
    <row r="1303" spans="1:13" ht="15.75">
      <c r="A1303" s="170"/>
      <c r="B1303" s="170"/>
      <c r="C1303" s="170"/>
      <c r="D1303" s="170"/>
      <c r="E1303" s="170"/>
      <c r="F1303" s="170"/>
      <c r="G1303" s="170"/>
      <c r="H1303" s="170"/>
      <c r="I1303" s="170"/>
      <c r="J1303" s="170"/>
      <c r="K1303" s="170"/>
      <c r="L1303" s="170"/>
      <c r="M1303" s="170"/>
    </row>
    <row r="1304" spans="1:13" ht="15.75">
      <c r="A1304" s="170"/>
      <c r="B1304" s="170"/>
      <c r="C1304" s="170"/>
      <c r="D1304" s="170"/>
      <c r="E1304" s="170"/>
      <c r="F1304" s="170"/>
      <c r="G1304" s="170"/>
      <c r="H1304" s="170"/>
      <c r="I1304" s="170"/>
      <c r="J1304" s="170"/>
      <c r="K1304" s="170"/>
      <c r="L1304" s="170"/>
      <c r="M1304" s="170"/>
    </row>
    <row r="1305" spans="1:13" ht="15.75">
      <c r="A1305" s="170"/>
      <c r="B1305" s="170"/>
      <c r="C1305" s="170"/>
      <c r="D1305" s="170"/>
      <c r="E1305" s="170"/>
      <c r="F1305" s="170"/>
      <c r="G1305" s="170"/>
      <c r="H1305" s="170"/>
      <c r="I1305" s="170"/>
      <c r="J1305" s="170"/>
      <c r="K1305" s="170"/>
      <c r="L1305" s="170"/>
      <c r="M1305" s="170"/>
    </row>
    <row r="1306" spans="1:13" ht="15.75">
      <c r="A1306" s="170"/>
      <c r="B1306" s="170"/>
      <c r="C1306" s="170"/>
      <c r="D1306" s="170"/>
      <c r="E1306" s="170"/>
      <c r="F1306" s="170"/>
      <c r="G1306" s="170"/>
      <c r="H1306" s="170"/>
      <c r="I1306" s="170"/>
      <c r="J1306" s="170"/>
      <c r="K1306" s="170"/>
      <c r="L1306" s="170"/>
      <c r="M1306" s="170"/>
    </row>
    <row r="1307" spans="1:13" ht="15.75">
      <c r="A1307" s="170"/>
      <c r="B1307" s="170"/>
      <c r="C1307" s="170"/>
      <c r="D1307" s="170"/>
      <c r="E1307" s="170"/>
      <c r="F1307" s="170"/>
      <c r="G1307" s="170"/>
      <c r="H1307" s="170"/>
      <c r="I1307" s="170"/>
      <c r="J1307" s="170"/>
      <c r="K1307" s="170"/>
      <c r="L1307" s="170"/>
      <c r="M1307" s="170"/>
    </row>
    <row r="1308" spans="1:13" ht="15.75">
      <c r="A1308" s="170"/>
      <c r="B1308" s="170"/>
      <c r="C1308" s="170"/>
      <c r="D1308" s="170"/>
      <c r="E1308" s="170"/>
      <c r="F1308" s="170"/>
      <c r="G1308" s="170"/>
      <c r="H1308" s="170"/>
      <c r="I1308" s="170"/>
      <c r="J1308" s="170"/>
      <c r="K1308" s="170"/>
      <c r="L1308" s="170"/>
      <c r="M1308" s="170"/>
    </row>
    <row r="1309" spans="1:13" ht="15.75">
      <c r="A1309" s="170"/>
      <c r="B1309" s="170"/>
      <c r="C1309" s="170"/>
      <c r="D1309" s="170"/>
      <c r="E1309" s="170"/>
      <c r="F1309" s="170"/>
      <c r="G1309" s="170"/>
      <c r="H1309" s="170"/>
      <c r="I1309" s="170"/>
      <c r="J1309" s="170"/>
      <c r="K1309" s="170"/>
      <c r="L1309" s="170"/>
      <c r="M1309" s="170"/>
    </row>
    <row r="1310" spans="1:13" ht="15.75">
      <c r="A1310" s="170"/>
      <c r="B1310" s="170"/>
      <c r="C1310" s="170"/>
      <c r="D1310" s="170"/>
      <c r="E1310" s="170"/>
      <c r="F1310" s="170"/>
      <c r="G1310" s="170"/>
      <c r="H1310" s="170"/>
      <c r="I1310" s="170"/>
      <c r="J1310" s="170"/>
      <c r="K1310" s="170"/>
      <c r="L1310" s="170"/>
      <c r="M1310" s="170"/>
    </row>
    <row r="1311" spans="1:13" ht="15.75">
      <c r="A1311" s="170"/>
      <c r="B1311" s="170"/>
      <c r="C1311" s="170"/>
      <c r="D1311" s="170"/>
      <c r="E1311" s="170"/>
      <c r="F1311" s="170"/>
      <c r="G1311" s="170"/>
      <c r="H1311" s="170"/>
      <c r="I1311" s="170"/>
      <c r="J1311" s="170"/>
      <c r="K1311" s="170"/>
      <c r="L1311" s="170"/>
      <c r="M1311" s="170"/>
    </row>
    <row r="1312" spans="1:13" ht="15.75">
      <c r="A1312" s="170"/>
      <c r="B1312" s="170"/>
      <c r="C1312" s="170"/>
      <c r="D1312" s="170"/>
      <c r="E1312" s="170"/>
      <c r="F1312" s="170"/>
      <c r="G1312" s="170"/>
      <c r="H1312" s="170"/>
      <c r="I1312" s="170"/>
      <c r="J1312" s="170"/>
      <c r="K1312" s="170"/>
      <c r="L1312" s="170"/>
      <c r="M1312" s="170"/>
    </row>
    <row r="1313" spans="1:13" ht="15.75">
      <c r="A1313" s="170"/>
      <c r="B1313" s="170"/>
      <c r="C1313" s="170"/>
      <c r="D1313" s="170"/>
      <c r="E1313" s="170"/>
      <c r="F1313" s="170"/>
      <c r="G1313" s="170"/>
      <c r="H1313" s="170"/>
      <c r="I1313" s="170"/>
      <c r="J1313" s="170"/>
      <c r="K1313" s="170"/>
      <c r="L1313" s="170"/>
      <c r="M1313" s="170"/>
    </row>
    <row r="1314" spans="1:13" ht="15.75">
      <c r="A1314" s="170"/>
      <c r="B1314" s="170"/>
      <c r="C1314" s="170"/>
      <c r="D1314" s="170"/>
      <c r="E1314" s="170"/>
      <c r="F1314" s="170"/>
      <c r="G1314" s="170"/>
      <c r="H1314" s="170"/>
      <c r="I1314" s="170"/>
      <c r="J1314" s="170"/>
      <c r="K1314" s="170"/>
      <c r="L1314" s="170"/>
      <c r="M1314" s="170"/>
    </row>
    <row r="1315" spans="1:13" ht="15.75">
      <c r="A1315" s="170"/>
      <c r="B1315" s="170"/>
      <c r="C1315" s="170"/>
      <c r="D1315" s="170"/>
      <c r="E1315" s="170"/>
      <c r="F1315" s="170"/>
      <c r="G1315" s="170"/>
      <c r="H1315" s="170"/>
      <c r="I1315" s="170"/>
      <c r="J1315" s="170"/>
      <c r="K1315" s="170"/>
      <c r="L1315" s="170"/>
      <c r="M1315" s="170"/>
    </row>
    <row r="1316" spans="1:13" ht="15.75">
      <c r="A1316" s="170"/>
      <c r="B1316" s="170"/>
      <c r="C1316" s="170"/>
      <c r="D1316" s="170"/>
      <c r="E1316" s="170"/>
      <c r="F1316" s="170"/>
      <c r="G1316" s="170"/>
      <c r="H1316" s="170"/>
      <c r="I1316" s="170"/>
      <c r="J1316" s="170"/>
      <c r="K1316" s="170"/>
      <c r="L1316" s="170"/>
      <c r="M1316" s="170"/>
    </row>
    <row r="1317" spans="1:13" ht="15.75">
      <c r="A1317" s="170"/>
      <c r="B1317" s="170"/>
      <c r="C1317" s="170"/>
      <c r="D1317" s="170"/>
      <c r="E1317" s="170"/>
      <c r="F1317" s="170"/>
      <c r="G1317" s="170"/>
      <c r="H1317" s="170"/>
      <c r="I1317" s="170"/>
      <c r="J1317" s="170"/>
      <c r="K1317" s="170"/>
      <c r="L1317" s="170"/>
      <c r="M1317" s="170"/>
    </row>
    <row r="1318" spans="1:13" ht="15.75">
      <c r="A1318" s="170"/>
      <c r="B1318" s="170"/>
      <c r="C1318" s="170"/>
      <c r="D1318" s="170"/>
      <c r="E1318" s="170"/>
      <c r="F1318" s="170"/>
      <c r="G1318" s="170"/>
      <c r="H1318" s="170"/>
      <c r="I1318" s="170"/>
      <c r="J1318" s="170"/>
      <c r="K1318" s="170"/>
      <c r="L1318" s="170"/>
      <c r="M1318" s="170"/>
    </row>
    <row r="1319" spans="1:13" ht="15.75">
      <c r="A1319" s="170"/>
      <c r="B1319" s="170"/>
      <c r="C1319" s="170"/>
      <c r="D1319" s="170"/>
      <c r="E1319" s="170"/>
      <c r="F1319" s="170"/>
      <c r="G1319" s="170"/>
      <c r="H1319" s="170"/>
      <c r="I1319" s="170"/>
      <c r="J1319" s="170"/>
      <c r="K1319" s="170"/>
      <c r="L1319" s="170"/>
      <c r="M1319" s="170"/>
    </row>
    <row r="1320" spans="1:13" ht="15.75">
      <c r="A1320" s="170"/>
      <c r="B1320" s="170"/>
      <c r="C1320" s="170"/>
      <c r="D1320" s="170"/>
      <c r="E1320" s="170"/>
      <c r="F1320" s="170"/>
      <c r="G1320" s="170"/>
      <c r="H1320" s="170"/>
      <c r="I1320" s="170"/>
      <c r="J1320" s="170"/>
      <c r="K1320" s="170"/>
      <c r="L1320" s="170"/>
      <c r="M1320" s="170"/>
    </row>
    <row r="1321" spans="1:13" ht="15.75">
      <c r="A1321" s="170"/>
      <c r="B1321" s="170"/>
      <c r="C1321" s="170"/>
      <c r="D1321" s="170"/>
      <c r="E1321" s="170"/>
      <c r="F1321" s="170"/>
      <c r="G1321" s="170"/>
      <c r="H1321" s="170"/>
      <c r="I1321" s="170"/>
      <c r="J1321" s="170"/>
      <c r="K1321" s="170"/>
      <c r="L1321" s="170"/>
      <c r="M1321" s="170"/>
    </row>
    <row r="1322" spans="1:13" ht="15.75">
      <c r="A1322" s="170"/>
      <c r="B1322" s="170"/>
      <c r="C1322" s="170"/>
      <c r="D1322" s="170"/>
      <c r="E1322" s="170"/>
      <c r="F1322" s="170"/>
      <c r="G1322" s="170"/>
      <c r="H1322" s="170"/>
      <c r="I1322" s="170"/>
      <c r="J1322" s="170"/>
      <c r="K1322" s="170"/>
      <c r="L1322" s="170"/>
      <c r="M1322" s="170"/>
    </row>
    <row r="1323" spans="1:13" ht="15.75">
      <c r="A1323" s="170"/>
      <c r="B1323" s="170"/>
      <c r="C1323" s="170"/>
      <c r="D1323" s="170"/>
      <c r="E1323" s="170"/>
      <c r="F1323" s="170"/>
      <c r="G1323" s="170"/>
      <c r="H1323" s="170"/>
      <c r="I1323" s="170"/>
      <c r="J1323" s="170"/>
      <c r="K1323" s="170"/>
      <c r="L1323" s="170"/>
      <c r="M1323" s="170"/>
    </row>
    <row r="1324" spans="1:13" ht="15.75">
      <c r="A1324" s="170"/>
      <c r="B1324" s="170"/>
      <c r="C1324" s="170"/>
      <c r="D1324" s="170"/>
      <c r="E1324" s="170"/>
      <c r="F1324" s="170"/>
      <c r="G1324" s="170"/>
      <c r="H1324" s="170"/>
      <c r="I1324" s="170"/>
      <c r="J1324" s="170"/>
      <c r="K1324" s="170"/>
      <c r="L1324" s="170"/>
      <c r="M1324" s="170"/>
    </row>
    <row r="1325" spans="1:13" ht="15.75">
      <c r="A1325" s="170"/>
      <c r="B1325" s="170"/>
      <c r="C1325" s="170"/>
      <c r="D1325" s="170"/>
      <c r="E1325" s="170"/>
      <c r="F1325" s="170"/>
      <c r="G1325" s="170"/>
      <c r="H1325" s="170"/>
      <c r="I1325" s="170"/>
      <c r="J1325" s="170"/>
      <c r="K1325" s="170"/>
      <c r="L1325" s="170"/>
      <c r="M1325" s="170"/>
    </row>
    <row r="1326" spans="1:13" ht="15.75">
      <c r="A1326" s="170"/>
      <c r="B1326" s="170"/>
      <c r="C1326" s="170"/>
      <c r="D1326" s="170"/>
      <c r="E1326" s="170"/>
      <c r="F1326" s="170"/>
      <c r="G1326" s="170"/>
      <c r="H1326" s="170"/>
      <c r="I1326" s="170"/>
      <c r="J1326" s="170"/>
      <c r="K1326" s="170"/>
      <c r="L1326" s="170"/>
      <c r="M1326" s="170"/>
    </row>
    <row r="1327" spans="1:13" ht="15.75">
      <c r="A1327" s="170"/>
      <c r="B1327" s="170"/>
      <c r="C1327" s="170"/>
      <c r="D1327" s="170"/>
      <c r="E1327" s="170"/>
      <c r="F1327" s="170"/>
      <c r="G1327" s="170"/>
      <c r="H1327" s="170"/>
      <c r="I1327" s="170"/>
      <c r="J1327" s="170"/>
      <c r="K1327" s="170"/>
      <c r="L1327" s="170"/>
      <c r="M1327" s="170"/>
    </row>
    <row r="1328" spans="1:13" ht="15.75">
      <c r="A1328" s="170"/>
      <c r="B1328" s="170"/>
      <c r="C1328" s="170"/>
      <c r="D1328" s="170"/>
      <c r="E1328" s="170"/>
      <c r="F1328" s="170"/>
      <c r="G1328" s="170"/>
      <c r="H1328" s="170"/>
      <c r="I1328" s="170"/>
      <c r="J1328" s="170"/>
      <c r="K1328" s="170"/>
      <c r="L1328" s="170"/>
      <c r="M1328" s="170"/>
    </row>
    <row r="1329" spans="1:13" ht="15.75">
      <c r="A1329" s="170"/>
      <c r="B1329" s="170"/>
      <c r="C1329" s="170"/>
      <c r="D1329" s="170"/>
      <c r="E1329" s="170"/>
      <c r="F1329" s="170"/>
      <c r="G1329" s="170"/>
      <c r="H1329" s="170"/>
      <c r="I1329" s="170"/>
      <c r="J1329" s="170"/>
      <c r="K1329" s="170"/>
      <c r="L1329" s="170"/>
      <c r="M1329" s="170"/>
    </row>
    <row r="1330" spans="1:13" ht="15.75">
      <c r="A1330" s="170"/>
      <c r="B1330" s="170"/>
      <c r="C1330" s="170"/>
      <c r="D1330" s="170"/>
      <c r="E1330" s="170"/>
      <c r="F1330" s="170"/>
      <c r="G1330" s="170"/>
      <c r="H1330" s="170"/>
      <c r="I1330" s="170"/>
      <c r="J1330" s="170"/>
      <c r="K1330" s="170"/>
      <c r="L1330" s="170"/>
      <c r="M1330" s="170"/>
    </row>
    <row r="1331" spans="1:13" ht="15.75">
      <c r="A1331" s="170"/>
      <c r="B1331" s="170"/>
      <c r="C1331" s="170"/>
      <c r="D1331" s="170"/>
      <c r="E1331" s="170"/>
      <c r="F1331" s="170"/>
      <c r="G1331" s="170"/>
      <c r="H1331" s="170"/>
      <c r="I1331" s="170"/>
      <c r="J1331" s="170"/>
      <c r="K1331" s="170"/>
      <c r="L1331" s="170"/>
      <c r="M1331" s="170"/>
    </row>
    <row r="1332" spans="1:13" ht="15.75">
      <c r="A1332" s="170"/>
      <c r="B1332" s="170"/>
      <c r="C1332" s="170"/>
      <c r="D1332" s="170"/>
      <c r="E1332" s="170"/>
      <c r="F1332" s="170"/>
      <c r="G1332" s="170"/>
      <c r="H1332" s="170"/>
      <c r="I1332" s="170"/>
      <c r="J1332" s="170"/>
      <c r="K1332" s="170"/>
      <c r="L1332" s="170"/>
      <c r="M1332" s="170"/>
    </row>
    <row r="1333" spans="1:13" ht="15.75">
      <c r="A1333" s="170"/>
      <c r="B1333" s="170"/>
      <c r="C1333" s="170"/>
      <c r="D1333" s="170"/>
      <c r="E1333" s="170"/>
      <c r="F1333" s="170"/>
      <c r="G1333" s="170"/>
      <c r="H1333" s="170"/>
      <c r="I1333" s="170"/>
      <c r="J1333" s="170"/>
      <c r="K1333" s="170"/>
      <c r="L1333" s="170"/>
      <c r="M1333" s="170"/>
    </row>
    <row r="1334" spans="1:13" ht="15.75">
      <c r="A1334" s="170"/>
      <c r="B1334" s="170"/>
      <c r="C1334" s="170"/>
      <c r="D1334" s="170"/>
      <c r="E1334" s="170"/>
      <c r="F1334" s="170"/>
      <c r="G1334" s="170"/>
      <c r="H1334" s="170"/>
      <c r="I1334" s="170"/>
      <c r="J1334" s="170"/>
      <c r="K1334" s="170"/>
      <c r="L1334" s="170"/>
      <c r="M1334" s="170"/>
    </row>
    <row r="1335" spans="1:13" ht="15.75">
      <c r="A1335" s="170"/>
      <c r="B1335" s="170"/>
      <c r="C1335" s="170"/>
      <c r="D1335" s="170"/>
      <c r="E1335" s="170"/>
      <c r="F1335" s="170"/>
      <c r="G1335" s="170"/>
      <c r="H1335" s="170"/>
      <c r="I1335" s="170"/>
      <c r="J1335" s="170"/>
      <c r="K1335" s="170"/>
      <c r="L1335" s="170"/>
      <c r="M1335" s="170"/>
    </row>
    <row r="1336" spans="1:13" ht="15.75">
      <c r="A1336" s="170"/>
      <c r="B1336" s="170"/>
      <c r="C1336" s="170"/>
      <c r="D1336" s="170"/>
      <c r="E1336" s="170"/>
      <c r="F1336" s="170"/>
      <c r="G1336" s="170"/>
      <c r="H1336" s="170"/>
      <c r="I1336" s="170"/>
      <c r="J1336" s="170"/>
      <c r="K1336" s="170"/>
      <c r="L1336" s="170"/>
      <c r="M1336" s="170"/>
    </row>
    <row r="1337" spans="1:13" ht="15.75">
      <c r="A1337" s="170"/>
      <c r="B1337" s="170"/>
      <c r="C1337" s="170"/>
      <c r="D1337" s="170"/>
      <c r="E1337" s="170"/>
      <c r="F1337" s="170"/>
      <c r="G1337" s="170"/>
      <c r="H1337" s="170"/>
      <c r="I1337" s="170"/>
      <c r="J1337" s="170"/>
      <c r="K1337" s="170"/>
      <c r="L1337" s="170"/>
      <c r="M1337" s="170"/>
    </row>
    <row r="1338" spans="1:13" ht="15.75">
      <c r="A1338" s="170"/>
      <c r="B1338" s="170"/>
      <c r="C1338" s="170"/>
      <c r="D1338" s="170"/>
      <c r="E1338" s="170"/>
      <c r="F1338" s="170"/>
      <c r="G1338" s="170"/>
      <c r="H1338" s="170"/>
      <c r="I1338" s="170"/>
      <c r="J1338" s="170"/>
      <c r="K1338" s="170"/>
      <c r="L1338" s="170"/>
      <c r="M1338" s="170"/>
    </row>
    <row r="1339" spans="1:13" ht="15.75">
      <c r="A1339" s="170"/>
      <c r="B1339" s="170"/>
      <c r="C1339" s="170"/>
      <c r="D1339" s="170"/>
      <c r="E1339" s="170"/>
      <c r="F1339" s="170"/>
      <c r="G1339" s="170"/>
      <c r="H1339" s="170"/>
      <c r="I1339" s="170"/>
      <c r="J1339" s="170"/>
      <c r="K1339" s="170"/>
      <c r="L1339" s="170"/>
      <c r="M1339" s="170"/>
    </row>
    <row r="1340" spans="1:13" ht="15.75">
      <c r="A1340" s="170"/>
      <c r="B1340" s="170"/>
      <c r="C1340" s="170"/>
      <c r="D1340" s="170"/>
      <c r="E1340" s="170"/>
      <c r="F1340" s="170"/>
      <c r="G1340" s="170"/>
      <c r="H1340" s="170"/>
      <c r="I1340" s="170"/>
      <c r="J1340" s="170"/>
      <c r="K1340" s="170"/>
      <c r="L1340" s="170"/>
      <c r="M1340" s="170"/>
    </row>
    <row r="1341" spans="1:13" ht="15.75">
      <c r="A1341" s="170"/>
      <c r="B1341" s="170"/>
      <c r="C1341" s="170"/>
      <c r="D1341" s="170"/>
      <c r="E1341" s="170"/>
      <c r="F1341" s="170"/>
      <c r="G1341" s="170"/>
      <c r="H1341" s="170"/>
      <c r="I1341" s="170"/>
      <c r="J1341" s="170"/>
      <c r="K1341" s="170"/>
      <c r="L1341" s="170"/>
      <c r="M1341" s="170"/>
    </row>
    <row r="1342" spans="1:13" ht="15.75">
      <c r="A1342" s="170"/>
      <c r="B1342" s="170"/>
      <c r="C1342" s="170"/>
      <c r="D1342" s="170"/>
      <c r="E1342" s="170"/>
      <c r="F1342" s="170"/>
      <c r="G1342" s="170"/>
      <c r="H1342" s="170"/>
      <c r="I1342" s="170"/>
      <c r="J1342" s="170"/>
      <c r="K1342" s="170"/>
      <c r="L1342" s="170"/>
      <c r="M1342" s="170"/>
    </row>
    <row r="1343" spans="1:13" ht="15.75">
      <c r="A1343" s="170"/>
      <c r="B1343" s="170"/>
      <c r="C1343" s="170"/>
      <c r="D1343" s="170"/>
      <c r="E1343" s="170"/>
      <c r="F1343" s="170"/>
      <c r="G1343" s="170"/>
      <c r="H1343" s="170"/>
      <c r="I1343" s="170"/>
      <c r="J1343" s="170"/>
      <c r="K1343" s="170"/>
      <c r="L1343" s="170"/>
      <c r="M1343" s="170"/>
    </row>
    <row r="1344" spans="1:13" ht="15.75">
      <c r="A1344" s="170"/>
      <c r="B1344" s="170"/>
      <c r="C1344" s="170"/>
      <c r="D1344" s="170"/>
      <c r="E1344" s="170"/>
      <c r="F1344" s="170"/>
      <c r="G1344" s="170"/>
      <c r="H1344" s="170"/>
      <c r="I1344" s="170"/>
      <c r="J1344" s="170"/>
      <c r="K1344" s="170"/>
      <c r="L1344" s="170"/>
      <c r="M1344" s="170"/>
    </row>
    <row r="1345" spans="1:13" ht="15.75">
      <c r="A1345" s="170"/>
      <c r="B1345" s="170"/>
      <c r="C1345" s="170"/>
      <c r="D1345" s="170"/>
      <c r="E1345" s="170"/>
      <c r="F1345" s="170"/>
      <c r="G1345" s="170"/>
      <c r="H1345" s="170"/>
      <c r="I1345" s="170"/>
      <c r="J1345" s="170"/>
      <c r="K1345" s="170"/>
      <c r="L1345" s="170"/>
      <c r="M1345" s="170"/>
    </row>
    <row r="1346" spans="1:13" ht="15.75">
      <c r="A1346" s="170"/>
      <c r="B1346" s="170"/>
      <c r="C1346" s="170"/>
      <c r="D1346" s="170"/>
      <c r="E1346" s="170"/>
      <c r="F1346" s="170"/>
      <c r="G1346" s="170"/>
      <c r="H1346" s="170"/>
      <c r="I1346" s="170"/>
      <c r="J1346" s="170"/>
      <c r="K1346" s="170"/>
      <c r="L1346" s="170"/>
      <c r="M1346" s="170"/>
    </row>
    <row r="1347" spans="1:13" ht="15.75">
      <c r="A1347" s="170"/>
      <c r="B1347" s="170"/>
      <c r="C1347" s="170"/>
      <c r="D1347" s="170"/>
      <c r="E1347" s="170"/>
      <c r="F1347" s="170"/>
      <c r="G1347" s="170"/>
      <c r="H1347" s="170"/>
      <c r="I1347" s="170"/>
      <c r="J1347" s="170"/>
      <c r="K1347" s="170"/>
      <c r="L1347" s="170"/>
      <c r="M1347" s="170"/>
    </row>
    <row r="1348" spans="1:13" ht="15.75">
      <c r="A1348" s="170"/>
      <c r="B1348" s="170"/>
      <c r="C1348" s="170"/>
      <c r="D1348" s="170"/>
      <c r="E1348" s="170"/>
      <c r="F1348" s="170"/>
      <c r="G1348" s="170"/>
      <c r="H1348" s="170"/>
      <c r="I1348" s="170"/>
      <c r="J1348" s="170"/>
      <c r="K1348" s="170"/>
      <c r="L1348" s="170"/>
      <c r="M1348" s="170"/>
    </row>
    <row r="1349" spans="1:13" ht="15.75">
      <c r="A1349" s="170"/>
      <c r="B1349" s="170"/>
      <c r="C1349" s="170"/>
      <c r="D1349" s="170"/>
      <c r="E1349" s="170"/>
      <c r="F1349" s="170"/>
      <c r="G1349" s="170"/>
      <c r="H1349" s="170"/>
      <c r="I1349" s="170"/>
      <c r="J1349" s="170"/>
      <c r="K1349" s="170"/>
      <c r="L1349" s="170"/>
      <c r="M1349" s="170"/>
    </row>
    <row r="1350" spans="1:13" ht="15.75">
      <c r="A1350" s="170"/>
      <c r="B1350" s="170"/>
      <c r="C1350" s="170"/>
      <c r="D1350" s="170"/>
      <c r="E1350" s="170"/>
      <c r="F1350" s="170"/>
      <c r="G1350" s="170"/>
      <c r="H1350" s="170"/>
      <c r="I1350" s="170"/>
      <c r="J1350" s="170"/>
      <c r="K1350" s="170"/>
      <c r="L1350" s="170"/>
      <c r="M1350" s="170"/>
    </row>
    <row r="1351" spans="1:13" ht="15.75">
      <c r="A1351" s="170"/>
      <c r="B1351" s="170"/>
      <c r="C1351" s="170"/>
      <c r="D1351" s="170"/>
      <c r="E1351" s="170"/>
      <c r="F1351" s="170"/>
      <c r="G1351" s="170"/>
      <c r="H1351" s="170"/>
      <c r="I1351" s="170"/>
      <c r="J1351" s="170"/>
      <c r="K1351" s="170"/>
      <c r="L1351" s="170"/>
      <c r="M1351" s="170"/>
    </row>
    <row r="1352" spans="1:13" ht="15.75">
      <c r="A1352" s="170"/>
      <c r="B1352" s="170"/>
      <c r="C1352" s="170"/>
      <c r="D1352" s="170"/>
      <c r="E1352" s="170"/>
      <c r="F1352" s="170"/>
      <c r="G1352" s="170"/>
      <c r="H1352" s="170"/>
      <c r="I1352" s="170"/>
      <c r="J1352" s="170"/>
      <c r="K1352" s="170"/>
      <c r="L1352" s="170"/>
      <c r="M1352" s="170"/>
    </row>
    <row r="1353" spans="1:13" ht="15.75">
      <c r="A1353" s="170"/>
      <c r="B1353" s="170"/>
      <c r="C1353" s="170"/>
      <c r="D1353" s="170"/>
      <c r="E1353" s="170"/>
      <c r="F1353" s="170"/>
      <c r="G1353" s="170"/>
      <c r="H1353" s="170"/>
      <c r="I1353" s="170"/>
      <c r="J1353" s="170"/>
      <c r="K1353" s="170"/>
      <c r="L1353" s="170"/>
      <c r="M1353" s="170"/>
    </row>
    <row r="1354" spans="1:13" ht="15.75">
      <c r="A1354" s="170"/>
      <c r="B1354" s="170"/>
      <c r="C1354" s="170"/>
      <c r="D1354" s="170"/>
      <c r="E1354" s="170"/>
      <c r="F1354" s="170"/>
      <c r="G1354" s="170"/>
      <c r="H1354" s="170"/>
      <c r="I1354" s="170"/>
      <c r="J1354" s="170"/>
      <c r="K1354" s="170"/>
      <c r="L1354" s="170"/>
      <c r="M1354" s="170"/>
    </row>
    <row r="1355" spans="1:13" ht="15.75">
      <c r="A1355" s="170"/>
      <c r="B1355" s="170"/>
      <c r="C1355" s="170"/>
      <c r="D1355" s="170"/>
      <c r="E1355" s="170"/>
      <c r="F1355" s="170"/>
      <c r="G1355" s="170"/>
      <c r="H1355" s="170"/>
      <c r="I1355" s="170"/>
      <c r="J1355" s="170"/>
      <c r="K1355" s="170"/>
      <c r="L1355" s="170"/>
      <c r="M1355" s="170"/>
    </row>
    <row r="1356" spans="1:13" ht="15.75">
      <c r="A1356" s="170"/>
      <c r="B1356" s="170"/>
      <c r="C1356" s="170"/>
      <c r="D1356" s="170"/>
      <c r="E1356" s="170"/>
      <c r="F1356" s="170"/>
      <c r="G1356" s="170"/>
      <c r="H1356" s="170"/>
      <c r="I1356" s="170"/>
      <c r="J1356" s="170"/>
      <c r="K1356" s="170"/>
      <c r="L1356" s="170"/>
      <c r="M1356" s="170"/>
    </row>
    <row r="1357" spans="1:13" ht="15.75">
      <c r="A1357" s="170"/>
      <c r="B1357" s="170"/>
      <c r="C1357" s="170"/>
      <c r="D1357" s="170"/>
      <c r="E1357" s="170"/>
      <c r="F1357" s="170"/>
      <c r="G1357" s="170"/>
      <c r="H1357" s="170"/>
      <c r="I1357" s="170"/>
      <c r="J1357" s="170"/>
      <c r="K1357" s="170"/>
      <c r="L1357" s="170"/>
      <c r="M1357" s="170"/>
    </row>
    <row r="1358" spans="1:13" ht="15.75">
      <c r="A1358" s="170"/>
      <c r="B1358" s="170"/>
      <c r="C1358" s="170"/>
      <c r="D1358" s="170"/>
      <c r="E1358" s="170"/>
      <c r="F1358" s="170"/>
      <c r="G1358" s="170"/>
      <c r="H1358" s="170"/>
      <c r="I1358" s="170"/>
      <c r="J1358" s="170"/>
      <c r="K1358" s="170"/>
      <c r="L1358" s="170"/>
      <c r="M1358" s="170"/>
    </row>
    <row r="1359" spans="1:13" ht="15.75">
      <c r="A1359" s="170"/>
      <c r="B1359" s="170"/>
      <c r="C1359" s="170"/>
      <c r="D1359" s="170"/>
      <c r="E1359" s="170"/>
      <c r="F1359" s="170"/>
      <c r="G1359" s="170"/>
      <c r="H1359" s="170"/>
      <c r="I1359" s="170"/>
      <c r="J1359" s="170"/>
      <c r="K1359" s="170"/>
      <c r="L1359" s="170"/>
      <c r="M1359" s="170"/>
    </row>
    <row r="1360" spans="1:13" ht="15.75">
      <c r="A1360" s="170"/>
      <c r="B1360" s="170"/>
      <c r="C1360" s="170"/>
      <c r="D1360" s="170"/>
      <c r="E1360" s="170"/>
      <c r="F1360" s="170"/>
      <c r="G1360" s="170"/>
      <c r="H1360" s="170"/>
      <c r="I1360" s="170"/>
      <c r="J1360" s="170"/>
      <c r="K1360" s="170"/>
      <c r="L1360" s="170"/>
      <c r="M1360" s="170"/>
    </row>
    <row r="1361" spans="1:13" ht="15.75">
      <c r="A1361" s="170"/>
      <c r="B1361" s="170"/>
      <c r="C1361" s="170"/>
      <c r="D1361" s="170"/>
      <c r="E1361" s="170"/>
      <c r="F1361" s="170"/>
      <c r="G1361" s="170"/>
      <c r="H1361" s="170"/>
      <c r="I1361" s="170"/>
      <c r="J1361" s="170"/>
      <c r="K1361" s="170"/>
      <c r="L1361" s="170"/>
      <c r="M1361" s="170"/>
    </row>
    <row r="1362" spans="1:13" ht="15.75">
      <c r="A1362" s="170"/>
      <c r="B1362" s="170"/>
      <c r="C1362" s="170"/>
      <c r="D1362" s="170"/>
      <c r="E1362" s="170"/>
      <c r="F1362" s="170"/>
      <c r="G1362" s="170"/>
      <c r="H1362" s="170"/>
      <c r="I1362" s="170"/>
      <c r="J1362" s="170"/>
      <c r="K1362" s="170"/>
      <c r="L1362" s="170"/>
      <c r="M1362" s="170"/>
    </row>
    <row r="1363" spans="1:13" ht="15.75">
      <c r="A1363" s="170"/>
      <c r="B1363" s="170"/>
      <c r="C1363" s="170"/>
      <c r="D1363" s="170"/>
      <c r="E1363" s="170"/>
      <c r="F1363" s="170"/>
      <c r="G1363" s="170"/>
      <c r="H1363" s="170"/>
      <c r="I1363" s="170"/>
      <c r="J1363" s="170"/>
      <c r="K1363" s="170"/>
      <c r="L1363" s="170"/>
      <c r="M1363" s="170"/>
    </row>
    <row r="1364" spans="1:13" ht="15.75">
      <c r="A1364" s="170"/>
      <c r="B1364" s="170"/>
      <c r="C1364" s="170"/>
      <c r="D1364" s="170"/>
      <c r="E1364" s="170"/>
      <c r="F1364" s="170"/>
      <c r="G1364" s="170"/>
      <c r="H1364" s="170"/>
      <c r="I1364" s="170"/>
      <c r="J1364" s="170"/>
      <c r="K1364" s="170"/>
      <c r="L1364" s="170"/>
      <c r="M1364" s="170"/>
    </row>
    <row r="1365" spans="1:13" ht="15.75">
      <c r="A1365" s="170"/>
      <c r="B1365" s="170"/>
      <c r="C1365" s="170"/>
      <c r="D1365" s="170"/>
      <c r="E1365" s="170"/>
      <c r="F1365" s="170"/>
      <c r="G1365" s="170"/>
      <c r="H1365" s="170"/>
      <c r="I1365" s="170"/>
      <c r="J1365" s="170"/>
      <c r="K1365" s="170"/>
      <c r="L1365" s="170"/>
      <c r="M1365" s="170"/>
    </row>
    <row r="1366" spans="1:13" ht="15.75">
      <c r="A1366" s="170"/>
      <c r="B1366" s="170"/>
      <c r="C1366" s="170"/>
      <c r="D1366" s="170"/>
      <c r="E1366" s="170"/>
      <c r="F1366" s="170"/>
      <c r="G1366" s="170"/>
      <c r="H1366" s="170"/>
      <c r="I1366" s="170"/>
      <c r="J1366" s="170"/>
      <c r="K1366" s="170"/>
      <c r="L1366" s="170"/>
      <c r="M1366" s="170"/>
    </row>
    <row r="1367" spans="1:13" ht="15.75">
      <c r="A1367" s="170"/>
      <c r="B1367" s="170"/>
      <c r="C1367" s="170"/>
      <c r="D1367" s="170"/>
      <c r="E1367" s="170"/>
      <c r="F1367" s="170"/>
      <c r="G1367" s="170"/>
      <c r="H1367" s="170"/>
      <c r="I1367" s="170"/>
      <c r="J1367" s="170"/>
      <c r="K1367" s="170"/>
      <c r="L1367" s="170"/>
      <c r="M1367" s="170"/>
    </row>
    <row r="1368" spans="1:13" ht="15.75">
      <c r="A1368" s="170"/>
      <c r="B1368" s="170"/>
      <c r="C1368" s="170"/>
      <c r="D1368" s="170"/>
      <c r="E1368" s="170"/>
      <c r="F1368" s="170"/>
      <c r="G1368" s="170"/>
      <c r="H1368" s="170"/>
      <c r="I1368" s="170"/>
      <c r="J1368" s="170"/>
      <c r="K1368" s="170"/>
      <c r="L1368" s="170"/>
      <c r="M1368" s="170"/>
    </row>
    <row r="1369" spans="1:13" ht="15.75">
      <c r="A1369" s="170"/>
      <c r="B1369" s="170"/>
      <c r="C1369" s="170"/>
      <c r="D1369" s="170"/>
      <c r="E1369" s="170"/>
      <c r="F1369" s="170"/>
      <c r="G1369" s="170"/>
      <c r="H1369" s="170"/>
      <c r="I1369" s="170"/>
      <c r="J1369" s="170"/>
      <c r="K1369" s="170"/>
      <c r="L1369" s="170"/>
      <c r="M1369" s="170"/>
    </row>
    <row r="1370" spans="1:13" ht="15.75">
      <c r="A1370" s="170"/>
      <c r="B1370" s="170"/>
      <c r="C1370" s="170"/>
      <c r="D1370" s="170"/>
      <c r="E1370" s="170"/>
      <c r="F1370" s="170"/>
      <c r="G1370" s="170"/>
      <c r="H1370" s="170"/>
      <c r="I1370" s="170"/>
      <c r="J1370" s="170"/>
      <c r="K1370" s="170"/>
      <c r="L1370" s="170"/>
      <c r="M1370" s="170"/>
    </row>
    <row r="1371" spans="1:13" ht="15.75">
      <c r="A1371" s="170"/>
      <c r="B1371" s="170"/>
      <c r="C1371" s="170"/>
      <c r="D1371" s="170"/>
      <c r="E1371" s="170"/>
      <c r="F1371" s="170"/>
      <c r="G1371" s="170"/>
      <c r="H1371" s="170"/>
      <c r="I1371" s="170"/>
      <c r="J1371" s="170"/>
      <c r="K1371" s="170"/>
      <c r="L1371" s="170"/>
      <c r="M1371" s="170"/>
    </row>
    <row r="1372" spans="1:13" ht="15.75">
      <c r="A1372" s="170"/>
      <c r="B1372" s="170"/>
      <c r="C1372" s="170"/>
      <c r="D1372" s="170"/>
      <c r="E1372" s="170"/>
      <c r="F1372" s="170"/>
      <c r="G1372" s="170"/>
      <c r="H1372" s="170"/>
      <c r="I1372" s="170"/>
      <c r="J1372" s="170"/>
      <c r="K1372" s="170"/>
      <c r="L1372" s="170"/>
      <c r="M1372" s="170"/>
    </row>
    <row r="1373" spans="1:13" ht="15.75">
      <c r="A1373" s="170"/>
      <c r="B1373" s="170"/>
      <c r="C1373" s="170"/>
      <c r="D1373" s="170"/>
      <c r="E1373" s="170"/>
      <c r="F1373" s="170"/>
      <c r="G1373" s="170"/>
      <c r="H1373" s="170"/>
      <c r="I1373" s="170"/>
      <c r="J1373" s="170"/>
      <c r="K1373" s="170"/>
      <c r="L1373" s="170"/>
      <c r="M1373" s="170"/>
    </row>
    <row r="1374" spans="1:13" ht="15.75">
      <c r="A1374" s="170"/>
      <c r="B1374" s="170"/>
      <c r="C1374" s="170"/>
      <c r="D1374" s="170"/>
      <c r="E1374" s="170"/>
      <c r="F1374" s="170"/>
      <c r="G1374" s="170"/>
      <c r="H1374" s="170"/>
      <c r="I1374" s="170"/>
      <c r="J1374" s="170"/>
      <c r="K1374" s="170"/>
      <c r="L1374" s="170"/>
      <c r="M1374" s="170"/>
    </row>
    <row r="1375" spans="1:13" ht="15.75">
      <c r="A1375" s="170"/>
      <c r="B1375" s="170"/>
      <c r="C1375" s="170"/>
      <c r="D1375" s="170"/>
      <c r="E1375" s="170"/>
      <c r="F1375" s="170"/>
      <c r="G1375" s="170"/>
      <c r="H1375" s="170"/>
      <c r="I1375" s="170"/>
      <c r="J1375" s="170"/>
      <c r="K1375" s="170"/>
      <c r="L1375" s="170"/>
      <c r="M1375" s="170"/>
    </row>
    <row r="1376" spans="1:13" ht="15.75">
      <c r="A1376" s="170"/>
      <c r="B1376" s="170"/>
      <c r="C1376" s="170"/>
      <c r="D1376" s="170"/>
      <c r="E1376" s="170"/>
      <c r="F1376" s="170"/>
      <c r="G1376" s="170"/>
      <c r="H1376" s="170"/>
      <c r="I1376" s="170"/>
      <c r="J1376" s="170"/>
      <c r="K1376" s="170"/>
      <c r="L1376" s="170"/>
      <c r="M1376" s="170"/>
    </row>
    <row r="1377" spans="1:13" ht="15.75">
      <c r="A1377" s="170"/>
      <c r="B1377" s="170"/>
      <c r="C1377" s="170"/>
      <c r="D1377" s="170"/>
      <c r="E1377" s="170"/>
      <c r="F1377" s="170"/>
      <c r="G1377" s="170"/>
      <c r="H1377" s="170"/>
      <c r="I1377" s="170"/>
      <c r="J1377" s="170"/>
      <c r="K1377" s="170"/>
      <c r="L1377" s="170"/>
      <c r="M1377" s="170"/>
    </row>
    <row r="1378" spans="1:13" ht="15.75">
      <c r="A1378" s="170"/>
      <c r="B1378" s="170"/>
      <c r="C1378" s="170"/>
      <c r="D1378" s="170"/>
      <c r="E1378" s="170"/>
      <c r="F1378" s="170"/>
      <c r="G1378" s="170"/>
      <c r="H1378" s="170"/>
      <c r="I1378" s="170"/>
      <c r="J1378" s="170"/>
      <c r="K1378" s="170"/>
      <c r="L1378" s="170"/>
      <c r="M1378" s="170"/>
    </row>
    <row r="1379" spans="1:13" ht="15.75">
      <c r="A1379" s="170"/>
      <c r="B1379" s="170"/>
      <c r="C1379" s="170"/>
      <c r="D1379" s="170"/>
      <c r="E1379" s="170"/>
      <c r="F1379" s="170"/>
      <c r="G1379" s="170"/>
      <c r="H1379" s="170"/>
      <c r="I1379" s="170"/>
      <c r="J1379" s="170"/>
      <c r="K1379" s="170"/>
      <c r="L1379" s="170"/>
      <c r="M1379" s="170"/>
    </row>
    <row r="1380" spans="1:13" ht="15.75">
      <c r="A1380" s="170"/>
      <c r="B1380" s="170"/>
      <c r="C1380" s="170"/>
      <c r="D1380" s="170"/>
      <c r="E1380" s="170"/>
      <c r="F1380" s="170"/>
      <c r="G1380" s="170"/>
      <c r="H1380" s="170"/>
      <c r="I1380" s="170"/>
      <c r="J1380" s="170"/>
      <c r="K1380" s="170"/>
      <c r="L1380" s="170"/>
      <c r="M1380" s="170"/>
    </row>
    <row r="1381" spans="1:13" ht="15.75">
      <c r="A1381" s="170"/>
      <c r="B1381" s="170"/>
      <c r="C1381" s="170"/>
      <c r="D1381" s="170"/>
      <c r="E1381" s="170"/>
      <c r="F1381" s="170"/>
      <c r="G1381" s="170"/>
      <c r="H1381" s="170"/>
      <c r="I1381" s="170"/>
      <c r="J1381" s="170"/>
      <c r="K1381" s="170"/>
      <c r="L1381" s="170"/>
      <c r="M1381" s="170"/>
    </row>
    <row r="1382" spans="1:13" ht="15.75">
      <c r="A1382" s="170"/>
      <c r="B1382" s="170"/>
      <c r="C1382" s="170"/>
      <c r="D1382" s="170"/>
      <c r="E1382" s="170"/>
      <c r="F1382" s="170"/>
      <c r="G1382" s="170"/>
      <c r="H1382" s="170"/>
      <c r="I1382" s="170"/>
      <c r="J1382" s="170"/>
      <c r="K1382" s="170"/>
      <c r="L1382" s="170"/>
      <c r="M1382" s="170"/>
    </row>
    <row r="1383" spans="1:13" ht="15.75">
      <c r="A1383" s="170"/>
      <c r="B1383" s="170"/>
      <c r="C1383" s="170"/>
      <c r="D1383" s="170"/>
      <c r="E1383" s="170"/>
      <c r="F1383" s="170"/>
      <c r="G1383" s="170"/>
      <c r="H1383" s="170"/>
      <c r="I1383" s="170"/>
      <c r="J1383" s="170"/>
      <c r="K1383" s="170"/>
      <c r="L1383" s="170"/>
      <c r="M1383" s="170"/>
    </row>
    <row r="1384" spans="1:13" ht="15.75">
      <c r="A1384" s="170"/>
      <c r="B1384" s="170"/>
      <c r="C1384" s="170"/>
      <c r="D1384" s="170"/>
      <c r="E1384" s="170"/>
      <c r="F1384" s="170"/>
      <c r="G1384" s="170"/>
      <c r="H1384" s="170"/>
      <c r="I1384" s="170"/>
      <c r="J1384" s="170"/>
      <c r="K1384" s="170"/>
      <c r="L1384" s="170"/>
      <c r="M1384" s="170"/>
    </row>
    <row r="1385" spans="1:13" ht="15.75">
      <c r="A1385" s="170"/>
      <c r="B1385" s="170"/>
      <c r="C1385" s="170"/>
      <c r="D1385" s="170"/>
      <c r="E1385" s="170"/>
      <c r="F1385" s="170"/>
      <c r="G1385" s="170"/>
      <c r="H1385" s="170"/>
      <c r="I1385" s="170"/>
      <c r="J1385" s="170"/>
      <c r="K1385" s="170"/>
      <c r="L1385" s="170"/>
      <c r="M1385" s="170"/>
    </row>
    <row r="1386" spans="1:13" ht="15.75">
      <c r="A1386" s="170"/>
      <c r="B1386" s="170"/>
      <c r="C1386" s="170"/>
      <c r="D1386" s="170"/>
      <c r="E1386" s="170"/>
      <c r="F1386" s="170"/>
      <c r="G1386" s="170"/>
      <c r="H1386" s="170"/>
      <c r="I1386" s="170"/>
      <c r="J1386" s="170"/>
      <c r="K1386" s="170"/>
      <c r="L1386" s="170"/>
      <c r="M1386" s="170"/>
    </row>
    <row r="1387" spans="1:13" ht="15.75">
      <c r="A1387" s="170"/>
      <c r="B1387" s="170"/>
      <c r="C1387" s="170"/>
      <c r="D1387" s="170"/>
      <c r="E1387" s="170"/>
      <c r="F1387" s="170"/>
      <c r="G1387" s="170"/>
      <c r="H1387" s="170"/>
      <c r="I1387" s="170"/>
      <c r="J1387" s="170"/>
      <c r="K1387" s="170"/>
      <c r="L1387" s="170"/>
      <c r="M1387" s="170"/>
    </row>
    <row r="1388" spans="1:13" ht="15.75">
      <c r="A1388" s="170"/>
      <c r="B1388" s="170"/>
      <c r="C1388" s="170"/>
      <c r="D1388" s="170"/>
      <c r="E1388" s="170"/>
      <c r="F1388" s="170"/>
      <c r="G1388" s="170"/>
      <c r="H1388" s="170"/>
      <c r="I1388" s="170"/>
      <c r="J1388" s="170"/>
      <c r="K1388" s="170"/>
      <c r="L1388" s="170"/>
      <c r="M1388" s="170"/>
    </row>
    <row r="1389" spans="1:13" ht="15.75">
      <c r="A1389" s="170"/>
      <c r="B1389" s="170"/>
      <c r="C1389" s="170"/>
      <c r="D1389" s="170"/>
      <c r="E1389" s="170"/>
      <c r="F1389" s="170"/>
      <c r="G1389" s="170"/>
      <c r="H1389" s="170"/>
      <c r="I1389" s="170"/>
      <c r="J1389" s="170"/>
      <c r="K1389" s="170"/>
      <c r="L1389" s="170"/>
      <c r="M1389" s="170"/>
    </row>
    <row r="1390" spans="1:13" ht="15.75">
      <c r="A1390" s="170"/>
      <c r="B1390" s="170"/>
      <c r="C1390" s="170"/>
      <c r="D1390" s="170"/>
      <c r="E1390" s="170"/>
      <c r="F1390" s="170"/>
      <c r="G1390" s="170"/>
      <c r="H1390" s="170"/>
      <c r="I1390" s="170"/>
      <c r="J1390" s="170"/>
      <c r="K1390" s="170"/>
      <c r="L1390" s="170"/>
      <c r="M1390" s="170"/>
    </row>
    <row r="1391" spans="1:13" ht="15.75">
      <c r="A1391" s="170"/>
      <c r="B1391" s="170"/>
      <c r="C1391" s="170"/>
      <c r="D1391" s="170"/>
      <c r="E1391" s="170"/>
      <c r="F1391" s="170"/>
      <c r="G1391" s="170"/>
      <c r="H1391" s="170"/>
      <c r="I1391" s="170"/>
      <c r="J1391" s="170"/>
      <c r="K1391" s="170"/>
      <c r="L1391" s="170"/>
      <c r="M1391" s="170"/>
    </row>
    <row r="1392" spans="1:13" ht="15.75">
      <c r="A1392" s="170"/>
      <c r="B1392" s="170"/>
      <c r="C1392" s="170"/>
      <c r="D1392" s="170"/>
      <c r="E1392" s="170"/>
      <c r="F1392" s="170"/>
      <c r="G1392" s="170"/>
      <c r="H1392" s="170"/>
      <c r="I1392" s="170"/>
      <c r="J1392" s="170"/>
      <c r="K1392" s="170"/>
      <c r="L1392" s="170"/>
      <c r="M1392" s="170"/>
    </row>
    <row r="1393" spans="1:13" ht="15.75">
      <c r="A1393" s="170"/>
      <c r="B1393" s="170"/>
      <c r="C1393" s="170"/>
      <c r="D1393" s="170"/>
      <c r="E1393" s="170"/>
      <c r="F1393" s="170"/>
      <c r="G1393" s="170"/>
      <c r="H1393" s="170"/>
      <c r="I1393" s="170"/>
      <c r="J1393" s="170"/>
      <c r="K1393" s="170"/>
      <c r="L1393" s="170"/>
      <c r="M1393" s="170"/>
    </row>
    <row r="1394" spans="1:13" ht="15.75">
      <c r="A1394" s="170"/>
      <c r="B1394" s="170"/>
      <c r="C1394" s="170"/>
      <c r="D1394" s="170"/>
      <c r="E1394" s="170"/>
      <c r="F1394" s="170"/>
      <c r="G1394" s="170"/>
      <c r="H1394" s="170"/>
      <c r="I1394" s="170"/>
      <c r="J1394" s="170"/>
      <c r="K1394" s="170"/>
      <c r="L1394" s="170"/>
      <c r="M1394" s="170"/>
    </row>
    <row r="1395" spans="1:13" ht="15.75">
      <c r="A1395" s="170"/>
      <c r="B1395" s="170"/>
      <c r="C1395" s="170"/>
      <c r="D1395" s="170"/>
      <c r="E1395" s="170"/>
      <c r="F1395" s="170"/>
      <c r="G1395" s="170"/>
      <c r="H1395" s="170"/>
      <c r="I1395" s="170"/>
      <c r="J1395" s="170"/>
      <c r="K1395" s="170"/>
      <c r="L1395" s="170"/>
      <c r="M1395" s="170"/>
    </row>
    <row r="1396" spans="1:13" ht="15.75">
      <c r="A1396" s="170"/>
      <c r="B1396" s="170"/>
      <c r="C1396" s="170"/>
      <c r="D1396" s="170"/>
      <c r="E1396" s="170"/>
      <c r="F1396" s="170"/>
      <c r="G1396" s="170"/>
      <c r="H1396" s="170"/>
      <c r="I1396" s="170"/>
      <c r="J1396" s="170"/>
      <c r="K1396" s="170"/>
      <c r="L1396" s="170"/>
      <c r="M1396" s="170"/>
    </row>
    <row r="1397" spans="1:13" ht="15.75">
      <c r="A1397" s="170"/>
      <c r="B1397" s="170"/>
      <c r="C1397" s="170"/>
      <c r="D1397" s="170"/>
      <c r="E1397" s="170"/>
      <c r="F1397" s="170"/>
      <c r="G1397" s="170"/>
      <c r="H1397" s="170"/>
      <c r="I1397" s="170"/>
      <c r="J1397" s="170"/>
      <c r="K1397" s="170"/>
      <c r="L1397" s="170"/>
      <c r="M1397" s="170"/>
    </row>
    <row r="1398" spans="1:13" ht="15.75">
      <c r="A1398" s="170"/>
      <c r="B1398" s="170"/>
      <c r="C1398" s="170"/>
      <c r="D1398" s="170"/>
      <c r="E1398" s="170"/>
      <c r="F1398" s="170"/>
      <c r="G1398" s="170"/>
      <c r="H1398" s="170"/>
      <c r="I1398" s="170"/>
      <c r="J1398" s="170"/>
      <c r="K1398" s="170"/>
      <c r="L1398" s="170"/>
      <c r="M1398" s="170"/>
    </row>
    <row r="1399" spans="1:13" ht="15.75">
      <c r="A1399" s="170"/>
      <c r="B1399" s="170"/>
      <c r="C1399" s="170"/>
      <c r="D1399" s="170"/>
      <c r="E1399" s="170"/>
      <c r="F1399" s="170"/>
      <c r="G1399" s="170"/>
      <c r="H1399" s="170"/>
      <c r="I1399" s="170"/>
      <c r="J1399" s="170"/>
      <c r="K1399" s="170"/>
      <c r="L1399" s="170"/>
      <c r="M1399" s="170"/>
    </row>
    <row r="1400" spans="1:13" ht="15.75">
      <c r="A1400" s="170"/>
      <c r="B1400" s="170"/>
      <c r="C1400" s="170"/>
      <c r="D1400" s="170"/>
      <c r="E1400" s="170"/>
      <c r="F1400" s="170"/>
      <c r="G1400" s="170"/>
      <c r="H1400" s="170"/>
      <c r="I1400" s="170"/>
      <c r="J1400" s="170"/>
      <c r="K1400" s="170"/>
      <c r="L1400" s="170"/>
      <c r="M1400" s="170"/>
    </row>
    <row r="1401" spans="1:13" ht="15.75">
      <c r="A1401" s="170"/>
      <c r="B1401" s="170"/>
      <c r="C1401" s="170"/>
      <c r="D1401" s="170"/>
      <c r="E1401" s="170"/>
      <c r="F1401" s="170"/>
      <c r="G1401" s="170"/>
      <c r="H1401" s="170"/>
      <c r="I1401" s="170"/>
      <c r="J1401" s="170"/>
      <c r="K1401" s="170"/>
      <c r="L1401" s="170"/>
      <c r="M1401" s="170"/>
    </row>
    <row r="1402" spans="1:13" ht="15.75">
      <c r="A1402" s="170"/>
      <c r="B1402" s="170"/>
      <c r="C1402" s="170"/>
      <c r="D1402" s="170"/>
      <c r="E1402" s="170"/>
      <c r="F1402" s="170"/>
      <c r="G1402" s="170"/>
      <c r="H1402" s="170"/>
      <c r="I1402" s="170"/>
      <c r="J1402" s="170"/>
      <c r="K1402" s="170"/>
      <c r="L1402" s="170"/>
      <c r="M1402" s="170"/>
    </row>
    <row r="1403" spans="1:13" ht="15.75">
      <c r="A1403" s="170"/>
      <c r="B1403" s="170"/>
      <c r="C1403" s="170"/>
      <c r="D1403" s="170"/>
      <c r="E1403" s="170"/>
      <c r="F1403" s="170"/>
      <c r="G1403" s="170"/>
      <c r="H1403" s="170"/>
      <c r="I1403" s="170"/>
      <c r="J1403" s="170"/>
      <c r="K1403" s="170"/>
      <c r="L1403" s="170"/>
      <c r="M1403" s="170"/>
    </row>
    <row r="1404" spans="1:13" ht="15.75">
      <c r="A1404" s="170"/>
      <c r="B1404" s="170"/>
      <c r="C1404" s="170"/>
      <c r="D1404" s="170"/>
      <c r="E1404" s="170"/>
      <c r="F1404" s="170"/>
      <c r="G1404" s="170"/>
      <c r="H1404" s="170"/>
      <c r="I1404" s="170"/>
      <c r="J1404" s="170"/>
      <c r="K1404" s="170"/>
      <c r="L1404" s="170"/>
      <c r="M1404" s="170"/>
    </row>
    <row r="1405" spans="1:13" ht="15.75">
      <c r="A1405" s="170"/>
      <c r="B1405" s="170"/>
      <c r="C1405" s="170"/>
      <c r="D1405" s="170"/>
      <c r="E1405" s="170"/>
      <c r="F1405" s="170"/>
      <c r="G1405" s="170"/>
      <c r="H1405" s="170"/>
      <c r="I1405" s="170"/>
      <c r="J1405" s="170"/>
      <c r="K1405" s="170"/>
      <c r="L1405" s="170"/>
      <c r="M1405" s="170"/>
    </row>
    <row r="1406" spans="1:13" ht="15.75">
      <c r="A1406" s="170"/>
      <c r="B1406" s="170"/>
      <c r="C1406" s="170"/>
      <c r="D1406" s="170"/>
      <c r="E1406" s="170"/>
      <c r="F1406" s="170"/>
      <c r="G1406" s="170"/>
      <c r="H1406" s="170"/>
      <c r="I1406" s="170"/>
      <c r="J1406" s="170"/>
      <c r="K1406" s="170"/>
      <c r="L1406" s="170"/>
      <c r="M1406" s="170"/>
    </row>
    <row r="1407" spans="1:13" ht="15.75">
      <c r="A1407" s="170"/>
      <c r="B1407" s="170"/>
      <c r="C1407" s="170"/>
      <c r="D1407" s="170"/>
      <c r="E1407" s="170"/>
      <c r="F1407" s="170"/>
      <c r="G1407" s="170"/>
      <c r="H1407" s="170"/>
      <c r="I1407" s="170"/>
      <c r="J1407" s="170"/>
      <c r="K1407" s="170"/>
      <c r="L1407" s="170"/>
      <c r="M1407" s="170"/>
    </row>
    <row r="1408" spans="1:13" ht="15.75">
      <c r="A1408" s="170"/>
      <c r="B1408" s="170"/>
      <c r="C1408" s="170"/>
      <c r="D1408" s="170"/>
      <c r="E1408" s="170"/>
      <c r="F1408" s="170"/>
      <c r="G1408" s="170"/>
      <c r="H1408" s="170"/>
      <c r="I1408" s="170"/>
      <c r="J1408" s="170"/>
      <c r="K1408" s="170"/>
      <c r="L1408" s="170"/>
      <c r="M1408" s="170"/>
    </row>
    <row r="1409" spans="1:13" ht="15.75">
      <c r="A1409" s="170"/>
      <c r="B1409" s="170"/>
      <c r="C1409" s="170"/>
      <c r="D1409" s="170"/>
      <c r="E1409" s="170"/>
      <c r="F1409" s="170"/>
      <c r="G1409" s="170"/>
      <c r="H1409" s="170"/>
      <c r="I1409" s="170"/>
      <c r="J1409" s="170"/>
      <c r="K1409" s="170"/>
      <c r="L1409" s="170"/>
      <c r="M1409" s="170"/>
    </row>
    <row r="1410" spans="1:13" ht="15.75">
      <c r="A1410" s="170"/>
      <c r="B1410" s="170"/>
      <c r="C1410" s="170"/>
      <c r="D1410" s="170"/>
      <c r="E1410" s="170"/>
      <c r="F1410" s="170"/>
      <c r="G1410" s="170"/>
      <c r="H1410" s="170"/>
      <c r="I1410" s="170"/>
      <c r="J1410" s="170"/>
      <c r="K1410" s="170"/>
      <c r="L1410" s="170"/>
      <c r="M1410" s="170"/>
    </row>
    <row r="1411" spans="1:13" ht="15.75">
      <c r="A1411" s="170"/>
      <c r="B1411" s="170"/>
      <c r="C1411" s="170"/>
      <c r="D1411" s="170"/>
      <c r="E1411" s="170"/>
      <c r="F1411" s="170"/>
      <c r="G1411" s="170"/>
      <c r="H1411" s="170"/>
      <c r="I1411" s="170"/>
      <c r="J1411" s="170"/>
      <c r="K1411" s="170"/>
      <c r="L1411" s="170"/>
      <c r="M1411" s="170"/>
    </row>
    <row r="1412" spans="1:13" ht="15.75">
      <c r="A1412" s="170"/>
      <c r="B1412" s="170"/>
      <c r="C1412" s="170"/>
      <c r="D1412" s="170"/>
      <c r="E1412" s="170"/>
      <c r="F1412" s="170"/>
      <c r="G1412" s="170"/>
      <c r="H1412" s="170"/>
      <c r="I1412" s="170"/>
      <c r="J1412" s="170"/>
      <c r="K1412" s="170"/>
      <c r="L1412" s="170"/>
      <c r="M1412" s="170"/>
    </row>
    <row r="1413" spans="1:13" ht="15.75">
      <c r="A1413" s="170"/>
      <c r="B1413" s="170"/>
      <c r="C1413" s="170"/>
      <c r="D1413" s="170"/>
      <c r="E1413" s="170"/>
      <c r="F1413" s="170"/>
      <c r="G1413" s="170"/>
      <c r="H1413" s="170"/>
      <c r="I1413" s="170"/>
      <c r="J1413" s="170"/>
      <c r="K1413" s="170"/>
      <c r="L1413" s="170"/>
      <c r="M1413" s="170"/>
    </row>
    <row r="1414" spans="1:13" ht="15.75">
      <c r="A1414" s="170"/>
      <c r="B1414" s="170"/>
      <c r="C1414" s="170"/>
      <c r="D1414" s="170"/>
      <c r="E1414" s="170"/>
      <c r="F1414" s="170"/>
      <c r="G1414" s="170"/>
      <c r="H1414" s="170"/>
      <c r="I1414" s="170"/>
      <c r="J1414" s="170"/>
      <c r="K1414" s="170"/>
      <c r="L1414" s="170"/>
      <c r="M1414" s="170"/>
    </row>
    <row r="1415" spans="1:13" ht="15.75">
      <c r="A1415" s="170"/>
      <c r="B1415" s="170"/>
      <c r="C1415" s="170"/>
      <c r="D1415" s="170"/>
      <c r="E1415" s="170"/>
      <c r="F1415" s="170"/>
      <c r="G1415" s="170"/>
      <c r="H1415" s="170"/>
      <c r="I1415" s="170"/>
      <c r="J1415" s="170"/>
      <c r="K1415" s="170"/>
      <c r="L1415" s="170"/>
      <c r="M1415" s="170"/>
    </row>
    <row r="1416" spans="1:13" ht="15.75">
      <c r="A1416" s="170"/>
      <c r="B1416" s="170"/>
      <c r="C1416" s="170"/>
      <c r="D1416" s="170"/>
      <c r="E1416" s="170"/>
      <c r="F1416" s="170"/>
      <c r="G1416" s="170"/>
      <c r="H1416" s="170"/>
      <c r="I1416" s="170"/>
      <c r="J1416" s="170"/>
      <c r="K1416" s="170"/>
      <c r="L1416" s="170"/>
      <c r="M1416" s="170"/>
    </row>
    <row r="1417" spans="1:13" ht="15.75">
      <c r="A1417" s="170"/>
      <c r="B1417" s="170"/>
      <c r="C1417" s="170"/>
      <c r="D1417" s="170"/>
      <c r="E1417" s="170"/>
      <c r="F1417" s="170"/>
      <c r="G1417" s="170"/>
      <c r="H1417" s="170"/>
      <c r="I1417" s="170"/>
      <c r="J1417" s="170"/>
      <c r="K1417" s="170"/>
      <c r="L1417" s="170"/>
      <c r="M1417" s="170"/>
    </row>
    <row r="1418" spans="1:13" ht="15.75">
      <c r="A1418" s="170"/>
      <c r="B1418" s="170"/>
      <c r="C1418" s="170"/>
      <c r="D1418" s="170"/>
      <c r="E1418" s="170"/>
      <c r="F1418" s="170"/>
      <c r="G1418" s="170"/>
      <c r="H1418" s="170"/>
      <c r="I1418" s="170"/>
      <c r="J1418" s="170"/>
      <c r="K1418" s="170"/>
      <c r="L1418" s="170"/>
      <c r="M1418" s="170"/>
    </row>
    <row r="1419" spans="1:13" ht="15.75">
      <c r="A1419" s="170"/>
      <c r="B1419" s="170"/>
      <c r="C1419" s="170"/>
      <c r="D1419" s="170"/>
      <c r="E1419" s="170"/>
      <c r="F1419" s="170"/>
      <c r="G1419" s="170"/>
      <c r="H1419" s="170"/>
      <c r="I1419" s="170"/>
      <c r="J1419" s="170"/>
      <c r="K1419" s="170"/>
      <c r="L1419" s="170"/>
      <c r="M1419" s="170"/>
    </row>
    <row r="1420" spans="1:13" ht="15.75">
      <c r="A1420" s="170"/>
      <c r="B1420" s="170"/>
      <c r="C1420" s="170"/>
      <c r="D1420" s="170"/>
      <c r="E1420" s="170"/>
      <c r="F1420" s="170"/>
      <c r="G1420" s="170"/>
      <c r="H1420" s="170"/>
      <c r="I1420" s="170"/>
      <c r="J1420" s="170"/>
      <c r="K1420" s="170"/>
      <c r="L1420" s="170"/>
      <c r="M1420" s="170"/>
    </row>
    <row r="1421" spans="1:13" ht="15.75">
      <c r="A1421" s="170"/>
      <c r="B1421" s="170"/>
      <c r="C1421" s="170"/>
      <c r="D1421" s="170"/>
      <c r="E1421" s="170"/>
      <c r="F1421" s="170"/>
      <c r="G1421" s="170"/>
      <c r="H1421" s="170"/>
      <c r="I1421" s="170"/>
      <c r="J1421" s="170"/>
      <c r="K1421" s="170"/>
      <c r="L1421" s="170"/>
      <c r="M1421" s="170"/>
    </row>
    <row r="1422" spans="1:13" ht="15.75">
      <c r="A1422" s="170"/>
      <c r="B1422" s="170"/>
      <c r="C1422" s="170"/>
      <c r="D1422" s="170"/>
      <c r="E1422" s="170"/>
      <c r="F1422" s="170"/>
      <c r="G1422" s="170"/>
      <c r="H1422" s="170"/>
      <c r="I1422" s="170"/>
      <c r="J1422" s="170"/>
      <c r="K1422" s="170"/>
      <c r="L1422" s="170"/>
      <c r="M1422" s="170"/>
    </row>
    <row r="1423" spans="1:13" ht="15.75">
      <c r="A1423" s="170"/>
      <c r="B1423" s="170"/>
      <c r="C1423" s="170"/>
      <c r="D1423" s="170"/>
      <c r="E1423" s="170"/>
      <c r="F1423" s="170"/>
      <c r="G1423" s="170"/>
      <c r="H1423" s="170"/>
      <c r="I1423" s="170"/>
      <c r="J1423" s="170"/>
      <c r="K1423" s="170"/>
      <c r="L1423" s="170"/>
      <c r="M1423" s="170"/>
    </row>
    <row r="1424" spans="1:13" ht="15.75">
      <c r="A1424" s="170"/>
      <c r="B1424" s="170"/>
      <c r="C1424" s="170"/>
      <c r="D1424" s="170"/>
      <c r="E1424" s="170"/>
      <c r="F1424" s="170"/>
      <c r="G1424" s="170"/>
      <c r="H1424" s="170"/>
      <c r="I1424" s="170"/>
      <c r="J1424" s="170"/>
      <c r="K1424" s="170"/>
      <c r="L1424" s="170"/>
      <c r="M1424" s="170"/>
    </row>
    <row r="1425" spans="1:13" ht="15.75">
      <c r="A1425" s="170"/>
      <c r="B1425" s="170"/>
      <c r="C1425" s="170"/>
      <c r="D1425" s="170"/>
      <c r="E1425" s="170"/>
      <c r="F1425" s="170"/>
      <c r="G1425" s="170"/>
      <c r="H1425" s="170"/>
      <c r="I1425" s="170"/>
      <c r="J1425" s="170"/>
      <c r="K1425" s="170"/>
      <c r="L1425" s="170"/>
      <c r="M1425" s="170"/>
    </row>
    <row r="1426" spans="1:13" ht="15.75">
      <c r="A1426" s="170"/>
      <c r="B1426" s="170"/>
      <c r="C1426" s="170"/>
      <c r="D1426" s="170"/>
      <c r="E1426" s="170"/>
      <c r="F1426" s="170"/>
      <c r="G1426" s="170"/>
      <c r="H1426" s="170"/>
      <c r="I1426" s="170"/>
      <c r="J1426" s="170"/>
      <c r="K1426" s="170"/>
      <c r="L1426" s="170"/>
      <c r="M1426" s="170"/>
    </row>
    <row r="1427" spans="1:13" ht="15.75">
      <c r="A1427" s="170"/>
      <c r="B1427" s="170"/>
      <c r="C1427" s="170"/>
      <c r="D1427" s="170"/>
      <c r="E1427" s="170"/>
      <c r="F1427" s="170"/>
      <c r="G1427" s="170"/>
      <c r="H1427" s="170"/>
      <c r="I1427" s="170"/>
      <c r="J1427" s="170"/>
      <c r="K1427" s="170"/>
      <c r="L1427" s="170"/>
      <c r="M1427" s="170"/>
    </row>
    <row r="1428" spans="1:13" ht="15.75">
      <c r="A1428" s="170"/>
      <c r="B1428" s="170"/>
      <c r="C1428" s="170"/>
      <c r="D1428" s="170"/>
      <c r="E1428" s="170"/>
      <c r="F1428" s="170"/>
      <c r="G1428" s="170"/>
      <c r="H1428" s="170"/>
      <c r="I1428" s="170"/>
      <c r="J1428" s="170"/>
      <c r="K1428" s="170"/>
      <c r="L1428" s="170"/>
      <c r="M1428" s="170"/>
    </row>
    <row r="1429" spans="1:13" ht="15.75">
      <c r="A1429" s="170"/>
      <c r="B1429" s="170"/>
      <c r="C1429" s="170"/>
      <c r="D1429" s="170"/>
      <c r="E1429" s="170"/>
      <c r="F1429" s="170"/>
      <c r="G1429" s="170"/>
      <c r="H1429" s="170"/>
      <c r="I1429" s="170"/>
      <c r="J1429" s="170"/>
      <c r="K1429" s="170"/>
      <c r="L1429" s="170"/>
      <c r="M1429" s="170"/>
    </row>
    <row r="1430" spans="1:13" ht="15.75">
      <c r="A1430" s="170"/>
      <c r="B1430" s="170"/>
      <c r="C1430" s="170"/>
      <c r="D1430" s="170"/>
      <c r="E1430" s="170"/>
      <c r="F1430" s="170"/>
      <c r="G1430" s="170"/>
      <c r="H1430" s="170"/>
      <c r="I1430" s="170"/>
      <c r="J1430" s="170"/>
      <c r="K1430" s="170"/>
      <c r="L1430" s="170"/>
      <c r="M1430" s="170"/>
    </row>
    <row r="1431" spans="1:13" ht="15.75">
      <c r="A1431" s="170"/>
      <c r="B1431" s="170"/>
      <c r="C1431" s="170"/>
      <c r="D1431" s="170"/>
      <c r="E1431" s="170"/>
      <c r="F1431" s="170"/>
      <c r="G1431" s="170"/>
      <c r="H1431" s="170"/>
      <c r="I1431" s="170"/>
      <c r="J1431" s="170"/>
      <c r="K1431" s="170"/>
      <c r="L1431" s="170"/>
      <c r="M1431" s="170"/>
    </row>
    <row r="1432" spans="1:13" ht="15.75">
      <c r="A1432" s="170"/>
      <c r="B1432" s="170"/>
      <c r="C1432" s="170"/>
      <c r="D1432" s="170"/>
      <c r="E1432" s="170"/>
      <c r="F1432" s="170"/>
      <c r="G1432" s="170"/>
      <c r="H1432" s="170"/>
      <c r="I1432" s="170"/>
      <c r="J1432" s="170"/>
      <c r="K1432" s="170"/>
      <c r="L1432" s="170"/>
      <c r="M1432" s="170"/>
    </row>
    <row r="1433" spans="1:13" ht="15.75">
      <c r="A1433" s="170"/>
      <c r="B1433" s="170"/>
      <c r="C1433" s="170"/>
      <c r="D1433" s="170"/>
      <c r="E1433" s="170"/>
      <c r="F1433" s="170"/>
      <c r="G1433" s="170"/>
      <c r="H1433" s="170"/>
      <c r="I1433" s="170"/>
      <c r="J1433" s="170"/>
      <c r="K1433" s="170"/>
      <c r="L1433" s="170"/>
      <c r="M1433" s="170"/>
    </row>
    <row r="1434" spans="1:13" ht="15.75">
      <c r="A1434" s="170"/>
      <c r="B1434" s="170"/>
      <c r="C1434" s="170"/>
      <c r="D1434" s="170"/>
      <c r="E1434" s="170"/>
      <c r="F1434" s="170"/>
      <c r="G1434" s="170"/>
      <c r="H1434" s="170"/>
      <c r="I1434" s="170"/>
      <c r="J1434" s="170"/>
      <c r="K1434" s="170"/>
      <c r="L1434" s="170"/>
      <c r="M1434" s="170"/>
    </row>
    <row r="1435" spans="1:13" ht="15.75">
      <c r="A1435" s="170"/>
      <c r="B1435" s="170"/>
      <c r="C1435" s="170"/>
      <c r="D1435" s="170"/>
      <c r="E1435" s="170"/>
      <c r="F1435" s="170"/>
      <c r="G1435" s="170"/>
      <c r="H1435" s="170"/>
      <c r="I1435" s="170"/>
      <c r="J1435" s="170"/>
      <c r="K1435" s="170"/>
      <c r="L1435" s="170"/>
      <c r="M1435" s="170"/>
    </row>
    <row r="1436" spans="1:13" ht="15.75">
      <c r="A1436" s="170"/>
      <c r="B1436" s="170"/>
      <c r="C1436" s="170"/>
      <c r="D1436" s="170"/>
      <c r="E1436" s="170"/>
      <c r="F1436" s="170"/>
      <c r="G1436" s="170"/>
      <c r="H1436" s="170"/>
      <c r="I1436" s="170"/>
      <c r="J1436" s="170"/>
      <c r="K1436" s="170"/>
      <c r="L1436" s="170"/>
      <c r="M1436" s="170"/>
    </row>
    <row r="1437" spans="1:13" ht="15.75">
      <c r="A1437" s="170"/>
      <c r="B1437" s="170"/>
      <c r="C1437" s="170"/>
      <c r="D1437" s="170"/>
      <c r="E1437" s="170"/>
      <c r="F1437" s="170"/>
      <c r="G1437" s="170"/>
      <c r="H1437" s="170"/>
      <c r="I1437" s="170"/>
      <c r="J1437" s="170"/>
      <c r="K1437" s="170"/>
      <c r="L1437" s="170"/>
      <c r="M1437" s="170"/>
    </row>
    <row r="1438" spans="1:13" ht="15.75">
      <c r="A1438" s="170"/>
      <c r="B1438" s="170"/>
      <c r="C1438" s="170"/>
      <c r="D1438" s="170"/>
      <c r="E1438" s="170"/>
      <c r="F1438" s="170"/>
      <c r="G1438" s="170"/>
      <c r="H1438" s="170"/>
      <c r="I1438" s="170"/>
      <c r="J1438" s="170"/>
      <c r="K1438" s="170"/>
      <c r="L1438" s="170"/>
      <c r="M1438" s="170"/>
    </row>
    <row r="1439" spans="1:13" ht="15.75">
      <c r="A1439" s="170"/>
      <c r="B1439" s="170"/>
      <c r="C1439" s="170"/>
      <c r="D1439" s="170"/>
      <c r="E1439" s="170"/>
      <c r="F1439" s="170"/>
      <c r="G1439" s="170"/>
      <c r="H1439" s="170"/>
      <c r="I1439" s="170"/>
      <c r="J1439" s="170"/>
      <c r="K1439" s="170"/>
      <c r="L1439" s="170"/>
      <c r="M1439" s="170"/>
    </row>
    <row r="1440" spans="1:13" ht="15.75">
      <c r="A1440" s="170"/>
      <c r="B1440" s="170"/>
      <c r="C1440" s="170"/>
      <c r="D1440" s="170"/>
      <c r="E1440" s="170"/>
      <c r="F1440" s="170"/>
      <c r="G1440" s="170"/>
      <c r="H1440" s="170"/>
      <c r="I1440" s="170"/>
      <c r="J1440" s="170"/>
      <c r="K1440" s="170"/>
      <c r="L1440" s="170"/>
      <c r="M1440" s="170"/>
    </row>
    <row r="1441" spans="1:13" ht="15.75">
      <c r="A1441" s="170"/>
      <c r="B1441" s="170"/>
      <c r="C1441" s="170"/>
      <c r="D1441" s="170"/>
      <c r="E1441" s="170"/>
      <c r="F1441" s="170"/>
      <c r="G1441" s="170"/>
      <c r="H1441" s="170"/>
      <c r="I1441" s="170"/>
      <c r="J1441" s="170"/>
      <c r="K1441" s="170"/>
      <c r="L1441" s="170"/>
      <c r="M1441" s="170"/>
    </row>
    <row r="1442" spans="1:13" ht="15.75">
      <c r="A1442" s="170"/>
      <c r="B1442" s="170"/>
      <c r="C1442" s="170"/>
      <c r="D1442" s="170"/>
      <c r="E1442" s="170"/>
      <c r="F1442" s="170"/>
      <c r="G1442" s="170"/>
      <c r="H1442" s="170"/>
      <c r="I1442" s="170"/>
      <c r="J1442" s="170"/>
      <c r="K1442" s="170"/>
      <c r="L1442" s="170"/>
      <c r="M1442" s="170"/>
    </row>
    <row r="1443" spans="1:13" ht="15.75">
      <c r="A1443" s="170"/>
      <c r="B1443" s="170"/>
      <c r="C1443" s="170"/>
      <c r="D1443" s="170"/>
      <c r="E1443" s="170"/>
      <c r="F1443" s="170"/>
      <c r="G1443" s="170"/>
      <c r="H1443" s="170"/>
      <c r="I1443" s="170"/>
      <c r="J1443" s="170"/>
      <c r="K1443" s="170"/>
      <c r="L1443" s="170"/>
      <c r="M1443" s="170"/>
    </row>
    <row r="1444" spans="1:13" ht="15.75">
      <c r="A1444" s="170"/>
      <c r="B1444" s="170"/>
      <c r="C1444" s="170"/>
      <c r="D1444" s="170"/>
      <c r="E1444" s="170"/>
      <c r="F1444" s="170"/>
      <c r="G1444" s="170"/>
      <c r="H1444" s="170"/>
      <c r="I1444" s="170"/>
      <c r="J1444" s="170"/>
      <c r="K1444" s="170"/>
      <c r="L1444" s="170"/>
      <c r="M1444" s="170"/>
    </row>
    <row r="1445" spans="1:13" ht="15.75">
      <c r="A1445" s="170"/>
      <c r="B1445" s="170"/>
      <c r="C1445" s="170"/>
      <c r="D1445" s="170"/>
      <c r="E1445" s="170"/>
      <c r="F1445" s="170"/>
      <c r="G1445" s="170"/>
      <c r="H1445" s="170"/>
      <c r="I1445" s="170"/>
      <c r="J1445" s="170"/>
      <c r="K1445" s="170"/>
      <c r="L1445" s="170"/>
      <c r="M1445" s="170"/>
    </row>
    <row r="1446" spans="1:13" ht="15.75">
      <c r="A1446" s="170"/>
      <c r="B1446" s="170"/>
      <c r="C1446" s="170"/>
      <c r="D1446" s="170"/>
      <c r="E1446" s="170"/>
      <c r="F1446" s="170"/>
      <c r="G1446" s="170"/>
      <c r="H1446" s="170"/>
      <c r="I1446" s="170"/>
      <c r="J1446" s="170"/>
      <c r="K1446" s="170"/>
      <c r="L1446" s="170"/>
      <c r="M1446" s="170"/>
    </row>
    <row r="1447" spans="1:13" ht="15.75">
      <c r="A1447" s="170"/>
      <c r="B1447" s="170"/>
      <c r="C1447" s="170"/>
      <c r="D1447" s="170"/>
      <c r="E1447" s="170"/>
      <c r="F1447" s="170"/>
      <c r="G1447" s="170"/>
      <c r="H1447" s="170"/>
      <c r="I1447" s="170"/>
      <c r="J1447" s="170"/>
      <c r="K1447" s="170"/>
      <c r="L1447" s="170"/>
      <c r="M1447" s="170"/>
    </row>
    <row r="1448" spans="1:13" ht="15.75">
      <c r="A1448" s="170"/>
      <c r="B1448" s="170"/>
      <c r="C1448" s="170"/>
      <c r="D1448" s="170"/>
      <c r="E1448" s="170"/>
      <c r="F1448" s="170"/>
      <c r="G1448" s="170"/>
      <c r="H1448" s="170"/>
      <c r="I1448" s="170"/>
      <c r="J1448" s="170"/>
      <c r="K1448" s="170"/>
      <c r="L1448" s="170"/>
      <c r="M1448" s="170"/>
    </row>
    <row r="1449" spans="1:13" ht="15.75">
      <c r="A1449" s="170"/>
      <c r="B1449" s="170"/>
      <c r="C1449" s="170"/>
      <c r="D1449" s="170"/>
      <c r="E1449" s="170"/>
      <c r="F1449" s="170"/>
      <c r="G1449" s="170"/>
      <c r="H1449" s="170"/>
      <c r="I1449" s="170"/>
      <c r="J1449" s="170"/>
      <c r="K1449" s="170"/>
      <c r="L1449" s="170"/>
      <c r="M1449" s="170"/>
    </row>
    <row r="1450" spans="1:13" ht="15.75">
      <c r="A1450" s="170"/>
      <c r="B1450" s="170"/>
      <c r="C1450" s="170"/>
      <c r="D1450" s="170"/>
      <c r="E1450" s="170"/>
      <c r="F1450" s="170"/>
      <c r="G1450" s="170"/>
      <c r="H1450" s="170"/>
      <c r="I1450" s="170"/>
      <c r="J1450" s="170"/>
      <c r="K1450" s="170"/>
      <c r="L1450" s="170"/>
      <c r="M1450" s="170"/>
    </row>
    <row r="1451" spans="1:13" ht="15.75">
      <c r="A1451" s="170"/>
      <c r="B1451" s="170"/>
      <c r="C1451" s="170"/>
      <c r="D1451" s="170"/>
      <c r="E1451" s="170"/>
      <c r="F1451" s="170"/>
      <c r="G1451" s="170"/>
      <c r="H1451" s="170"/>
      <c r="I1451" s="170"/>
      <c r="J1451" s="170"/>
      <c r="K1451" s="170"/>
      <c r="L1451" s="170"/>
      <c r="M1451" s="170"/>
    </row>
    <row r="1452" spans="1:13" ht="15.75">
      <c r="A1452" s="170"/>
      <c r="B1452" s="170"/>
      <c r="C1452" s="170"/>
      <c r="D1452" s="170"/>
      <c r="E1452" s="170"/>
      <c r="F1452" s="170"/>
      <c r="G1452" s="170"/>
      <c r="H1452" s="170"/>
      <c r="I1452" s="170"/>
      <c r="J1452" s="170"/>
      <c r="K1452" s="170"/>
      <c r="L1452" s="170"/>
      <c r="M1452" s="170"/>
    </row>
    <row r="1453" spans="1:13" ht="15.75">
      <c r="A1453" s="170"/>
      <c r="B1453" s="170"/>
      <c r="C1453" s="170"/>
      <c r="D1453" s="170"/>
      <c r="E1453" s="170"/>
      <c r="F1453" s="170"/>
      <c r="G1453" s="170"/>
      <c r="H1453" s="170"/>
      <c r="I1453" s="170"/>
      <c r="J1453" s="170"/>
      <c r="K1453" s="170"/>
      <c r="L1453" s="170"/>
      <c r="M1453" s="170"/>
    </row>
    <row r="1454" spans="1:13" ht="15.75">
      <c r="A1454" s="170"/>
      <c r="B1454" s="170"/>
      <c r="C1454" s="170"/>
      <c r="D1454" s="170"/>
      <c r="E1454" s="170"/>
      <c r="F1454" s="170"/>
      <c r="G1454" s="170"/>
      <c r="H1454" s="170"/>
      <c r="I1454" s="170"/>
      <c r="J1454" s="170"/>
      <c r="K1454" s="170"/>
      <c r="L1454" s="170"/>
      <c r="M1454" s="170"/>
    </row>
    <row r="1455" spans="1:13" ht="15.75">
      <c r="A1455" s="170"/>
      <c r="B1455" s="170"/>
      <c r="C1455" s="170"/>
      <c r="D1455" s="170"/>
      <c r="E1455" s="170"/>
      <c r="F1455" s="170"/>
      <c r="G1455" s="170"/>
      <c r="H1455" s="170"/>
      <c r="I1455" s="170"/>
      <c r="J1455" s="170"/>
      <c r="K1455" s="170"/>
      <c r="L1455" s="170"/>
      <c r="M1455" s="170"/>
    </row>
    <row r="1456" spans="1:13" ht="15.75">
      <c r="A1456" s="170"/>
      <c r="B1456" s="170"/>
      <c r="C1456" s="170"/>
      <c r="D1456" s="170"/>
      <c r="E1456" s="170"/>
      <c r="F1456" s="170"/>
      <c r="G1456" s="170"/>
      <c r="H1456" s="170"/>
      <c r="I1456" s="170"/>
      <c r="J1456" s="170"/>
      <c r="K1456" s="170"/>
      <c r="L1456" s="170"/>
      <c r="M1456" s="170"/>
    </row>
    <row r="1457" spans="1:13" ht="15.75">
      <c r="A1457" s="170"/>
      <c r="B1457" s="170"/>
      <c r="C1457" s="170"/>
      <c r="D1457" s="170"/>
      <c r="E1457" s="170"/>
      <c r="F1457" s="170"/>
      <c r="G1457" s="170"/>
      <c r="H1457" s="170"/>
      <c r="I1457" s="170"/>
      <c r="J1457" s="170"/>
      <c r="K1457" s="170"/>
      <c r="L1457" s="170"/>
      <c r="M1457" s="170"/>
    </row>
    <row r="1458" spans="1:13" ht="15.75">
      <c r="A1458" s="170"/>
      <c r="B1458" s="170"/>
      <c r="C1458" s="170"/>
      <c r="D1458" s="170"/>
      <c r="E1458" s="170"/>
      <c r="F1458" s="170"/>
      <c r="G1458" s="170"/>
      <c r="H1458" s="170"/>
      <c r="I1458" s="170"/>
      <c r="J1458" s="170"/>
      <c r="K1458" s="170"/>
      <c r="L1458" s="170"/>
      <c r="M1458" s="170"/>
    </row>
    <row r="1459" spans="1:13" ht="15.75">
      <c r="A1459" s="170"/>
      <c r="B1459" s="170"/>
      <c r="C1459" s="170"/>
      <c r="D1459" s="170"/>
      <c r="E1459" s="170"/>
      <c r="F1459" s="170"/>
      <c r="G1459" s="170"/>
      <c r="H1459" s="170"/>
      <c r="I1459" s="170"/>
      <c r="J1459" s="170"/>
      <c r="K1459" s="170"/>
      <c r="L1459" s="170"/>
      <c r="M1459" s="170"/>
    </row>
    <row r="1460" spans="1:13" ht="15.75">
      <c r="A1460" s="170"/>
      <c r="B1460" s="170"/>
      <c r="C1460" s="170"/>
      <c r="D1460" s="170"/>
      <c r="E1460" s="170"/>
      <c r="F1460" s="170"/>
      <c r="G1460" s="170"/>
      <c r="H1460" s="170"/>
      <c r="I1460" s="170"/>
      <c r="J1460" s="170"/>
      <c r="K1460" s="170"/>
      <c r="L1460" s="170"/>
      <c r="M1460" s="170"/>
    </row>
    <row r="1461" spans="1:13" ht="15.75">
      <c r="A1461" s="170"/>
      <c r="B1461" s="170"/>
      <c r="C1461" s="170"/>
      <c r="D1461" s="170"/>
      <c r="E1461" s="170"/>
      <c r="F1461" s="170"/>
      <c r="G1461" s="170"/>
      <c r="H1461" s="170"/>
      <c r="I1461" s="170"/>
      <c r="J1461" s="170"/>
      <c r="K1461" s="170"/>
      <c r="L1461" s="170"/>
      <c r="M1461" s="170"/>
    </row>
    <row r="1462" spans="1:13" ht="15.75">
      <c r="A1462" s="170"/>
      <c r="B1462" s="170"/>
      <c r="C1462" s="170"/>
      <c r="D1462" s="170"/>
      <c r="E1462" s="170"/>
      <c r="F1462" s="170"/>
      <c r="G1462" s="170"/>
      <c r="H1462" s="170"/>
      <c r="I1462" s="170"/>
      <c r="J1462" s="170"/>
      <c r="K1462" s="170"/>
      <c r="L1462" s="170"/>
      <c r="M1462" s="170"/>
    </row>
    <row r="1463" spans="1:13" ht="15.75">
      <c r="A1463" s="170"/>
      <c r="B1463" s="170"/>
      <c r="C1463" s="170"/>
      <c r="D1463" s="170"/>
      <c r="E1463" s="170"/>
      <c r="F1463" s="170"/>
      <c r="G1463" s="170"/>
      <c r="H1463" s="170"/>
      <c r="I1463" s="170"/>
      <c r="J1463" s="170"/>
      <c r="K1463" s="170"/>
      <c r="L1463" s="170"/>
      <c r="M1463" s="170"/>
    </row>
    <row r="1464" spans="1:13" ht="15.75">
      <c r="A1464" s="170"/>
      <c r="B1464" s="170"/>
      <c r="C1464" s="170"/>
      <c r="D1464" s="170"/>
      <c r="E1464" s="170"/>
      <c r="F1464" s="170"/>
      <c r="G1464" s="170"/>
      <c r="H1464" s="170"/>
      <c r="I1464" s="170"/>
      <c r="J1464" s="170"/>
      <c r="K1464" s="170"/>
      <c r="L1464" s="170"/>
      <c r="M1464" s="170"/>
    </row>
    <row r="1465" spans="1:13" ht="15.75">
      <c r="A1465" s="170"/>
      <c r="B1465" s="170"/>
      <c r="C1465" s="170"/>
      <c r="D1465" s="170"/>
      <c r="E1465" s="170"/>
      <c r="F1465" s="170"/>
      <c r="G1465" s="170"/>
      <c r="H1465" s="170"/>
      <c r="I1465" s="170"/>
      <c r="J1465" s="170"/>
      <c r="K1465" s="170"/>
      <c r="L1465" s="170"/>
      <c r="M1465" s="170"/>
    </row>
    <row r="1466" spans="1:13" ht="15.75">
      <c r="A1466" s="170"/>
      <c r="B1466" s="170"/>
      <c r="C1466" s="170"/>
      <c r="D1466" s="170"/>
      <c r="E1466" s="170"/>
      <c r="F1466" s="170"/>
      <c r="G1466" s="170"/>
      <c r="H1466" s="170"/>
      <c r="I1466" s="170"/>
      <c r="J1466" s="170"/>
      <c r="K1466" s="170"/>
      <c r="L1466" s="170"/>
      <c r="M1466" s="170"/>
    </row>
    <row r="1467" spans="1:13" ht="15.75">
      <c r="A1467" s="170"/>
      <c r="B1467" s="170"/>
      <c r="C1467" s="170"/>
      <c r="D1467" s="170"/>
      <c r="E1467" s="170"/>
      <c r="F1467" s="170"/>
      <c r="G1467" s="170"/>
      <c r="H1467" s="170"/>
      <c r="I1467" s="170"/>
      <c r="J1467" s="170"/>
      <c r="K1467" s="170"/>
      <c r="L1467" s="170"/>
      <c r="M1467" s="170"/>
    </row>
    <row r="1468" spans="1:13" ht="15.75">
      <c r="A1468" s="170"/>
      <c r="B1468" s="170"/>
      <c r="C1468" s="170"/>
      <c r="D1468" s="170"/>
      <c r="E1468" s="170"/>
      <c r="F1468" s="170"/>
      <c r="G1468" s="170"/>
      <c r="H1468" s="170"/>
      <c r="I1468" s="170"/>
      <c r="J1468" s="170"/>
      <c r="K1468" s="170"/>
      <c r="L1468" s="170"/>
      <c r="M1468" s="170"/>
    </row>
    <row r="1469" spans="1:13" ht="15.75">
      <c r="A1469" s="170"/>
      <c r="B1469" s="170"/>
      <c r="C1469" s="170"/>
      <c r="D1469" s="170"/>
      <c r="E1469" s="170"/>
      <c r="F1469" s="170"/>
      <c r="G1469" s="170"/>
      <c r="H1469" s="170"/>
      <c r="I1469" s="170"/>
      <c r="J1469" s="170"/>
      <c r="K1469" s="170"/>
      <c r="L1469" s="170"/>
      <c r="M1469" s="170"/>
    </row>
    <row r="1470" spans="1:13" ht="15.75">
      <c r="A1470" s="170"/>
      <c r="B1470" s="170"/>
      <c r="C1470" s="170"/>
      <c r="D1470" s="170"/>
      <c r="E1470" s="170"/>
      <c r="F1470" s="170"/>
      <c r="G1470" s="170"/>
      <c r="H1470" s="170"/>
      <c r="I1470" s="170"/>
      <c r="J1470" s="170"/>
      <c r="K1470" s="170"/>
      <c r="L1470" s="170"/>
      <c r="M1470" s="170"/>
    </row>
    <row r="1471" spans="1:13" ht="15.75">
      <c r="A1471" s="170"/>
      <c r="B1471" s="170"/>
      <c r="C1471" s="170"/>
      <c r="D1471" s="170"/>
      <c r="E1471" s="170"/>
      <c r="F1471" s="170"/>
      <c r="G1471" s="170"/>
      <c r="H1471" s="170"/>
      <c r="I1471" s="170"/>
      <c r="J1471" s="170"/>
      <c r="K1471" s="170"/>
      <c r="L1471" s="170"/>
      <c r="M1471" s="170"/>
    </row>
    <row r="1472" spans="1:13" ht="15.75">
      <c r="A1472" s="170"/>
      <c r="B1472" s="170"/>
      <c r="C1472" s="170"/>
      <c r="D1472" s="170"/>
      <c r="E1472" s="170"/>
      <c r="F1472" s="170"/>
      <c r="G1472" s="170"/>
      <c r="H1472" s="170"/>
      <c r="I1472" s="170"/>
      <c r="J1472" s="170"/>
      <c r="K1472" s="170"/>
      <c r="L1472" s="170"/>
      <c r="M1472" s="170"/>
    </row>
    <row r="1473" spans="1:13" ht="15.75">
      <c r="A1473" s="170"/>
      <c r="B1473" s="170"/>
      <c r="C1473" s="170"/>
      <c r="D1473" s="170"/>
      <c r="E1473" s="170"/>
      <c r="F1473" s="170"/>
      <c r="G1473" s="170"/>
      <c r="H1473" s="170"/>
      <c r="I1473" s="170"/>
      <c r="J1473" s="170"/>
      <c r="K1473" s="170"/>
      <c r="L1473" s="170"/>
      <c r="M1473" s="170"/>
    </row>
    <row r="1474" spans="1:13" ht="15.75">
      <c r="A1474" s="170"/>
      <c r="B1474" s="170"/>
      <c r="C1474" s="170"/>
      <c r="D1474" s="170"/>
      <c r="E1474" s="170"/>
      <c r="F1474" s="170"/>
      <c r="G1474" s="170"/>
      <c r="H1474" s="170"/>
      <c r="I1474" s="170"/>
      <c r="J1474" s="170"/>
      <c r="K1474" s="170"/>
      <c r="L1474" s="170"/>
      <c r="M1474" s="170"/>
    </row>
    <row r="1475" spans="1:13" ht="15.75">
      <c r="A1475" s="170"/>
      <c r="B1475" s="170"/>
      <c r="C1475" s="170"/>
      <c r="D1475" s="170"/>
      <c r="E1475" s="170"/>
      <c r="F1475" s="170"/>
      <c r="G1475" s="170"/>
      <c r="H1475" s="170"/>
      <c r="I1475" s="170"/>
      <c r="J1475" s="170"/>
      <c r="K1475" s="170"/>
      <c r="L1475" s="170"/>
      <c r="M1475" s="170"/>
    </row>
    <row r="1476" spans="1:13" ht="15.75">
      <c r="A1476" s="170"/>
      <c r="B1476" s="170"/>
      <c r="C1476" s="170"/>
      <c r="D1476" s="170"/>
      <c r="E1476" s="170"/>
      <c r="F1476" s="170"/>
      <c r="G1476" s="170"/>
      <c r="H1476" s="170"/>
      <c r="I1476" s="170"/>
      <c r="J1476" s="170"/>
      <c r="K1476" s="170"/>
      <c r="L1476" s="170"/>
      <c r="M1476" s="170"/>
    </row>
    <row r="1477" spans="1:13" ht="15.75">
      <c r="A1477" s="170"/>
      <c r="B1477" s="170"/>
      <c r="C1477" s="170"/>
      <c r="D1477" s="170"/>
      <c r="E1477" s="170"/>
      <c r="F1477" s="170"/>
      <c r="G1477" s="170"/>
      <c r="H1477" s="170"/>
      <c r="I1477" s="170"/>
      <c r="J1477" s="170"/>
      <c r="K1477" s="170"/>
      <c r="L1477" s="170"/>
      <c r="M1477" s="170"/>
    </row>
    <row r="1478" spans="1:13" ht="15.75">
      <c r="A1478" s="170"/>
      <c r="B1478" s="170"/>
      <c r="C1478" s="170"/>
      <c r="D1478" s="170"/>
      <c r="E1478" s="170"/>
      <c r="F1478" s="170"/>
      <c r="G1478" s="170"/>
      <c r="H1478" s="170"/>
      <c r="I1478" s="170"/>
      <c r="J1478" s="170"/>
      <c r="K1478" s="170"/>
      <c r="L1478" s="170"/>
      <c r="M1478" s="170"/>
    </row>
    <row r="1479" spans="1:13" ht="15.75">
      <c r="A1479" s="170"/>
      <c r="B1479" s="170"/>
      <c r="C1479" s="170"/>
      <c r="D1479" s="170"/>
      <c r="E1479" s="170"/>
      <c r="F1479" s="170"/>
      <c r="G1479" s="170"/>
      <c r="H1479" s="170"/>
      <c r="I1479" s="170"/>
      <c r="J1479" s="170"/>
      <c r="K1479" s="170"/>
      <c r="L1479" s="170"/>
      <c r="M1479" s="170"/>
    </row>
    <row r="1480" spans="1:13" ht="15.75">
      <c r="A1480" s="170"/>
      <c r="B1480" s="170"/>
      <c r="C1480" s="170"/>
      <c r="D1480" s="170"/>
      <c r="E1480" s="170"/>
      <c r="F1480" s="170"/>
      <c r="G1480" s="170"/>
      <c r="H1480" s="170"/>
      <c r="I1480" s="170"/>
      <c r="J1480" s="170"/>
      <c r="K1480" s="170"/>
      <c r="L1480" s="170"/>
      <c r="M1480" s="170"/>
    </row>
    <row r="1481" spans="1:13" ht="15.75">
      <c r="A1481" s="170"/>
      <c r="B1481" s="170"/>
      <c r="C1481" s="170"/>
      <c r="D1481" s="170"/>
      <c r="E1481" s="170"/>
      <c r="F1481" s="170"/>
      <c r="G1481" s="170"/>
      <c r="H1481" s="170"/>
      <c r="I1481" s="170"/>
      <c r="J1481" s="170"/>
      <c r="K1481" s="170"/>
      <c r="L1481" s="170"/>
      <c r="M1481" s="170"/>
    </row>
    <row r="1482" spans="1:13" ht="15.75">
      <c r="A1482" s="170"/>
      <c r="B1482" s="170"/>
      <c r="C1482" s="170"/>
      <c r="D1482" s="170"/>
      <c r="E1482" s="170"/>
      <c r="F1482" s="170"/>
      <c r="G1482" s="170"/>
      <c r="H1482" s="170"/>
      <c r="I1482" s="170"/>
      <c r="J1482" s="170"/>
      <c r="K1482" s="170"/>
      <c r="L1482" s="170"/>
      <c r="M1482" s="170"/>
    </row>
    <row r="1483" spans="1:13" ht="15.75">
      <c r="A1483" s="170"/>
      <c r="B1483" s="170"/>
      <c r="C1483" s="170"/>
      <c r="D1483" s="170"/>
      <c r="E1483" s="170"/>
      <c r="F1483" s="170"/>
      <c r="G1483" s="170"/>
      <c r="H1483" s="170"/>
      <c r="I1483" s="170"/>
      <c r="J1483" s="170"/>
      <c r="K1483" s="170"/>
      <c r="L1483" s="170"/>
      <c r="M1483" s="170"/>
    </row>
    <row r="1484" spans="1:13" ht="15.75">
      <c r="A1484" s="170"/>
      <c r="B1484" s="170"/>
      <c r="C1484" s="170"/>
      <c r="D1484" s="170"/>
      <c r="E1484" s="170"/>
      <c r="F1484" s="170"/>
      <c r="G1484" s="170"/>
      <c r="H1484" s="170"/>
      <c r="I1484" s="170"/>
      <c r="J1484" s="170"/>
      <c r="K1484" s="170"/>
      <c r="L1484" s="170"/>
      <c r="M1484" s="170"/>
    </row>
    <row r="1485" spans="1:13" ht="15.75">
      <c r="A1485" s="170"/>
      <c r="B1485" s="170"/>
      <c r="C1485" s="170"/>
      <c r="D1485" s="170"/>
      <c r="E1485" s="170"/>
      <c r="F1485" s="170"/>
      <c r="G1485" s="170"/>
      <c r="H1485" s="170"/>
      <c r="I1485" s="170"/>
      <c r="J1485" s="170"/>
      <c r="K1485" s="170"/>
      <c r="L1485" s="170"/>
      <c r="M1485" s="170"/>
    </row>
    <row r="1486" spans="1:13" ht="15.75">
      <c r="A1486" s="170"/>
      <c r="B1486" s="170"/>
      <c r="C1486" s="170"/>
      <c r="D1486" s="170"/>
      <c r="E1486" s="170"/>
      <c r="F1486" s="170"/>
      <c r="G1486" s="170"/>
      <c r="H1486" s="170"/>
      <c r="I1486" s="170"/>
      <c r="J1486" s="170"/>
      <c r="K1486" s="170"/>
      <c r="L1486" s="170"/>
      <c r="M1486" s="170"/>
    </row>
    <row r="1487" spans="1:13" ht="15.75">
      <c r="A1487" s="170"/>
      <c r="B1487" s="170"/>
      <c r="C1487" s="170"/>
      <c r="D1487" s="170"/>
      <c r="E1487" s="170"/>
      <c r="F1487" s="170"/>
      <c r="G1487" s="170"/>
      <c r="H1487" s="170"/>
      <c r="I1487" s="170"/>
      <c r="J1487" s="170"/>
      <c r="K1487" s="170"/>
      <c r="L1487" s="170"/>
      <c r="M1487" s="170"/>
    </row>
    <row r="1488" spans="1:13" ht="15.75">
      <c r="A1488" s="170"/>
      <c r="B1488" s="170"/>
      <c r="C1488" s="170"/>
      <c r="D1488" s="170"/>
      <c r="E1488" s="170"/>
      <c r="F1488" s="170"/>
      <c r="G1488" s="170"/>
      <c r="H1488" s="170"/>
      <c r="I1488" s="170"/>
      <c r="J1488" s="170"/>
      <c r="K1488" s="170"/>
      <c r="L1488" s="170"/>
      <c r="M1488" s="170"/>
    </row>
    <row r="1489" spans="1:13" ht="15.75">
      <c r="A1489" s="170"/>
      <c r="B1489" s="170"/>
      <c r="C1489" s="170"/>
      <c r="D1489" s="170"/>
      <c r="E1489" s="170"/>
      <c r="F1489" s="170"/>
      <c r="G1489" s="170"/>
      <c r="H1489" s="170"/>
      <c r="I1489" s="170"/>
      <c r="J1489" s="170"/>
      <c r="K1489" s="170"/>
      <c r="L1489" s="170"/>
      <c r="M1489" s="170"/>
    </row>
    <row r="1490" spans="1:13" ht="15.75">
      <c r="A1490" s="170"/>
      <c r="B1490" s="170"/>
      <c r="C1490" s="170"/>
      <c r="D1490" s="170"/>
      <c r="E1490" s="170"/>
      <c r="F1490" s="170"/>
      <c r="G1490" s="170"/>
      <c r="H1490" s="170"/>
      <c r="I1490" s="170"/>
      <c r="J1490" s="170"/>
      <c r="K1490" s="170"/>
      <c r="L1490" s="170"/>
      <c r="M1490" s="170"/>
    </row>
    <row r="1491" spans="1:13" ht="15.75">
      <c r="A1491" s="170"/>
      <c r="B1491" s="170"/>
      <c r="C1491" s="170"/>
      <c r="D1491" s="170"/>
      <c r="E1491" s="170"/>
      <c r="F1491" s="170"/>
      <c r="G1491" s="170"/>
      <c r="H1491" s="170"/>
      <c r="I1491" s="170"/>
      <c r="J1491" s="170"/>
      <c r="K1491" s="170"/>
      <c r="L1491" s="170"/>
      <c r="M1491" s="170"/>
    </row>
    <row r="1492" spans="1:13" ht="15.75">
      <c r="A1492" s="170"/>
      <c r="B1492" s="170"/>
      <c r="C1492" s="170"/>
      <c r="D1492" s="170"/>
      <c r="E1492" s="170"/>
      <c r="F1492" s="170"/>
      <c r="G1492" s="170"/>
      <c r="H1492" s="170"/>
      <c r="I1492" s="170"/>
      <c r="J1492" s="170"/>
      <c r="K1492" s="170"/>
      <c r="L1492" s="170"/>
      <c r="M1492" s="170"/>
    </row>
    <row r="1493" spans="1:13" ht="15.75">
      <c r="A1493" s="170"/>
      <c r="B1493" s="170"/>
      <c r="C1493" s="170"/>
      <c r="D1493" s="170"/>
      <c r="E1493" s="170"/>
      <c r="F1493" s="170"/>
      <c r="G1493" s="170"/>
      <c r="H1493" s="170"/>
      <c r="I1493" s="170"/>
      <c r="J1493" s="170"/>
      <c r="K1493" s="170"/>
      <c r="L1493" s="170"/>
      <c r="M1493" s="170"/>
    </row>
    <row r="1494" spans="1:13" ht="15.75">
      <c r="A1494" s="170"/>
      <c r="B1494" s="170"/>
      <c r="C1494" s="170"/>
      <c r="D1494" s="170"/>
      <c r="E1494" s="170"/>
      <c r="F1494" s="170"/>
      <c r="G1494" s="170"/>
      <c r="H1494" s="170"/>
      <c r="I1494" s="170"/>
      <c r="J1494" s="170"/>
      <c r="K1494" s="170"/>
      <c r="L1494" s="170"/>
      <c r="M1494" s="170"/>
    </row>
    <row r="1495" spans="1:13" ht="15.75">
      <c r="A1495" s="170"/>
      <c r="B1495" s="170"/>
      <c r="C1495" s="170"/>
      <c r="D1495" s="170"/>
      <c r="E1495" s="170"/>
      <c r="F1495" s="170"/>
      <c r="G1495" s="170"/>
      <c r="H1495" s="170"/>
      <c r="I1495" s="170"/>
      <c r="J1495" s="170"/>
      <c r="K1495" s="170"/>
      <c r="L1495" s="170"/>
      <c r="M1495" s="170"/>
    </row>
    <row r="1496" spans="1:13" ht="15.75">
      <c r="A1496" s="170"/>
      <c r="B1496" s="170"/>
      <c r="C1496" s="170"/>
      <c r="D1496" s="170"/>
      <c r="E1496" s="170"/>
      <c r="F1496" s="170"/>
      <c r="G1496" s="170"/>
      <c r="H1496" s="170"/>
      <c r="I1496" s="170"/>
      <c r="J1496" s="170"/>
      <c r="K1496" s="170"/>
      <c r="L1496" s="170"/>
      <c r="M1496" s="170"/>
    </row>
    <row r="1497" spans="1:13" ht="15.75">
      <c r="A1497" s="170"/>
      <c r="B1497" s="170"/>
      <c r="C1497" s="170"/>
      <c r="D1497" s="170"/>
      <c r="E1497" s="170"/>
      <c r="F1497" s="170"/>
      <c r="G1497" s="170"/>
      <c r="H1497" s="170"/>
      <c r="I1497" s="170"/>
      <c r="J1497" s="170"/>
      <c r="K1497" s="170"/>
      <c r="L1497" s="170"/>
      <c r="M1497" s="170"/>
    </row>
    <row r="1498" spans="1:13" ht="15.75">
      <c r="A1498" s="170"/>
      <c r="B1498" s="170"/>
      <c r="C1498" s="170"/>
      <c r="D1498" s="170"/>
      <c r="E1498" s="170"/>
      <c r="F1498" s="170"/>
      <c r="G1498" s="170"/>
      <c r="H1498" s="170"/>
      <c r="I1498" s="170"/>
      <c r="J1498" s="170"/>
      <c r="K1498" s="170"/>
      <c r="L1498" s="170"/>
      <c r="M1498" s="170"/>
    </row>
    <row r="1499" spans="1:13" ht="15.75">
      <c r="A1499" s="170"/>
      <c r="B1499" s="170"/>
      <c r="C1499" s="170"/>
      <c r="D1499" s="170"/>
      <c r="E1499" s="170"/>
      <c r="F1499" s="170"/>
      <c r="G1499" s="170"/>
      <c r="H1499" s="170"/>
      <c r="I1499" s="170"/>
      <c r="J1499" s="170"/>
      <c r="K1499" s="170"/>
      <c r="L1499" s="170"/>
      <c r="M1499" s="170"/>
    </row>
    <row r="1500" spans="1:13" ht="15.75">
      <c r="A1500" s="170"/>
      <c r="B1500" s="170"/>
      <c r="C1500" s="170"/>
      <c r="D1500" s="170"/>
      <c r="E1500" s="170"/>
      <c r="F1500" s="170"/>
      <c r="G1500" s="170"/>
      <c r="H1500" s="170"/>
      <c r="I1500" s="170"/>
      <c r="J1500" s="170"/>
      <c r="K1500" s="170"/>
      <c r="L1500" s="170"/>
      <c r="M1500" s="170"/>
    </row>
    <row r="1501" spans="1:13" ht="15.75">
      <c r="A1501" s="170"/>
      <c r="B1501" s="170"/>
      <c r="C1501" s="170"/>
      <c r="D1501" s="170"/>
      <c r="E1501" s="170"/>
      <c r="F1501" s="170"/>
      <c r="G1501" s="170"/>
      <c r="H1501" s="170"/>
      <c r="I1501" s="170"/>
      <c r="J1501" s="170"/>
      <c r="K1501" s="170"/>
      <c r="L1501" s="170"/>
      <c r="M1501" s="170"/>
    </row>
    <row r="1502" spans="1:13" ht="15.75">
      <c r="A1502" s="170"/>
      <c r="B1502" s="170"/>
      <c r="C1502" s="170"/>
      <c r="D1502" s="170"/>
      <c r="E1502" s="170"/>
      <c r="F1502" s="170"/>
      <c r="G1502" s="170"/>
      <c r="H1502" s="170"/>
      <c r="I1502" s="170"/>
      <c r="J1502" s="170"/>
      <c r="K1502" s="170"/>
      <c r="L1502" s="170"/>
      <c r="M1502" s="170"/>
    </row>
    <row r="1503" spans="1:13" ht="15.75">
      <c r="A1503" s="170"/>
      <c r="B1503" s="170"/>
      <c r="C1503" s="170"/>
      <c r="D1503" s="170"/>
      <c r="E1503" s="170"/>
      <c r="F1503" s="170"/>
      <c r="G1503" s="170"/>
      <c r="H1503" s="170"/>
      <c r="I1503" s="170"/>
      <c r="J1503" s="170"/>
      <c r="K1503" s="170"/>
      <c r="L1503" s="170"/>
      <c r="M1503" s="170"/>
    </row>
    <row r="1504" spans="1:13" ht="15.75">
      <c r="A1504" s="170"/>
      <c r="B1504" s="170"/>
      <c r="C1504" s="170"/>
      <c r="D1504" s="170"/>
      <c r="E1504" s="170"/>
      <c r="F1504" s="170"/>
      <c r="G1504" s="170"/>
      <c r="H1504" s="170"/>
      <c r="I1504" s="170"/>
      <c r="J1504" s="170"/>
      <c r="K1504" s="170"/>
      <c r="L1504" s="170"/>
      <c r="M1504" s="170"/>
    </row>
    <row r="1505" spans="1:13" ht="15.75">
      <c r="A1505" s="170"/>
      <c r="B1505" s="170"/>
      <c r="C1505" s="170"/>
      <c r="D1505" s="170"/>
      <c r="E1505" s="170"/>
      <c r="F1505" s="170"/>
      <c r="G1505" s="170"/>
      <c r="H1505" s="170"/>
      <c r="I1505" s="170"/>
      <c r="J1505" s="170"/>
      <c r="K1505" s="170"/>
      <c r="L1505" s="170"/>
      <c r="M1505" s="170"/>
    </row>
    <row r="1506" spans="1:13" ht="15.75">
      <c r="A1506" s="170"/>
      <c r="B1506" s="170"/>
      <c r="C1506" s="170"/>
      <c r="D1506" s="170"/>
      <c r="E1506" s="170"/>
      <c r="F1506" s="170"/>
      <c r="G1506" s="170"/>
      <c r="H1506" s="170"/>
      <c r="I1506" s="170"/>
      <c r="J1506" s="170"/>
      <c r="K1506" s="170"/>
      <c r="L1506" s="170"/>
      <c r="M1506" s="170"/>
    </row>
    <row r="1507" spans="1:13" ht="15.75">
      <c r="A1507" s="170"/>
      <c r="B1507" s="170"/>
      <c r="C1507" s="170"/>
      <c r="D1507" s="170"/>
      <c r="E1507" s="170"/>
      <c r="F1507" s="170"/>
      <c r="G1507" s="170"/>
      <c r="H1507" s="170"/>
      <c r="I1507" s="170"/>
      <c r="J1507" s="170"/>
      <c r="K1507" s="170"/>
      <c r="L1507" s="170"/>
      <c r="M1507" s="170"/>
    </row>
    <row r="1508" spans="1:13" ht="15.75">
      <c r="A1508" s="170"/>
      <c r="B1508" s="170"/>
      <c r="C1508" s="170"/>
      <c r="D1508" s="170"/>
      <c r="E1508" s="170"/>
      <c r="F1508" s="170"/>
      <c r="G1508" s="170"/>
      <c r="H1508" s="170"/>
      <c r="I1508" s="170"/>
      <c r="J1508" s="170"/>
      <c r="K1508" s="170"/>
      <c r="L1508" s="170"/>
      <c r="M1508" s="170"/>
    </row>
    <row r="1509" spans="1:13" ht="15.75">
      <c r="A1509" s="170"/>
      <c r="B1509" s="170"/>
      <c r="C1509" s="170"/>
      <c r="D1509" s="170"/>
      <c r="E1509" s="170"/>
      <c r="F1509" s="170"/>
      <c r="G1509" s="170"/>
      <c r="H1509" s="170"/>
      <c r="I1509" s="170"/>
      <c r="J1509" s="170"/>
      <c r="K1509" s="170"/>
      <c r="L1509" s="170"/>
      <c r="M1509" s="170"/>
    </row>
    <row r="1510" spans="1:13" ht="15.75">
      <c r="A1510" s="170"/>
      <c r="B1510" s="170"/>
      <c r="C1510" s="170"/>
      <c r="D1510" s="170"/>
      <c r="E1510" s="170"/>
      <c r="F1510" s="170"/>
      <c r="G1510" s="170"/>
      <c r="H1510" s="170"/>
      <c r="I1510" s="170"/>
      <c r="J1510" s="170"/>
      <c r="K1510" s="170"/>
      <c r="L1510" s="170"/>
      <c r="M1510" s="170"/>
    </row>
    <row r="1511" spans="1:13" ht="15.75">
      <c r="A1511" s="170"/>
      <c r="B1511" s="170"/>
      <c r="C1511" s="170"/>
      <c r="D1511" s="170"/>
      <c r="E1511" s="170"/>
      <c r="F1511" s="170"/>
      <c r="G1511" s="170"/>
      <c r="H1511" s="170"/>
      <c r="I1511" s="170"/>
      <c r="J1511" s="170"/>
      <c r="K1511" s="170"/>
      <c r="L1511" s="170"/>
      <c r="M1511" s="170"/>
    </row>
    <row r="1512" spans="1:13" ht="15.75">
      <c r="A1512" s="170"/>
      <c r="B1512" s="170"/>
      <c r="C1512" s="170"/>
      <c r="D1512" s="170"/>
      <c r="E1512" s="170"/>
      <c r="F1512" s="170"/>
      <c r="G1512" s="170"/>
      <c r="H1512" s="170"/>
      <c r="I1512" s="170"/>
      <c r="J1512" s="170"/>
      <c r="K1512" s="170"/>
      <c r="L1512" s="170"/>
      <c r="M1512" s="170"/>
    </row>
    <row r="1513" spans="1:13" ht="15.75">
      <c r="A1513" s="170"/>
      <c r="B1513" s="170"/>
      <c r="C1513" s="170"/>
      <c r="D1513" s="170"/>
      <c r="E1513" s="170"/>
      <c r="F1513" s="170"/>
      <c r="G1513" s="170"/>
      <c r="H1513" s="170"/>
      <c r="I1513" s="170"/>
      <c r="J1513" s="170"/>
      <c r="K1513" s="170"/>
      <c r="L1513" s="170"/>
      <c r="M1513" s="170"/>
    </row>
    <row r="1514" spans="1:13" ht="15.75">
      <c r="A1514" s="170"/>
      <c r="B1514" s="170"/>
      <c r="C1514" s="170"/>
      <c r="D1514" s="170"/>
      <c r="E1514" s="170"/>
      <c r="F1514" s="170"/>
      <c r="G1514" s="170"/>
      <c r="H1514" s="170"/>
      <c r="I1514" s="170"/>
      <c r="J1514" s="170"/>
      <c r="K1514" s="170"/>
      <c r="L1514" s="170"/>
      <c r="M1514" s="170"/>
    </row>
    <row r="1515" spans="1:13" ht="15.75">
      <c r="A1515" s="170"/>
      <c r="B1515" s="170"/>
      <c r="C1515" s="170"/>
      <c r="D1515" s="170"/>
      <c r="E1515" s="170"/>
      <c r="F1515" s="170"/>
      <c r="G1515" s="170"/>
      <c r="H1515" s="170"/>
      <c r="I1515" s="170"/>
      <c r="J1515" s="170"/>
      <c r="K1515" s="170"/>
      <c r="L1515" s="170"/>
      <c r="M1515" s="170"/>
    </row>
    <row r="1516" spans="1:13" ht="15.75">
      <c r="A1516" s="170"/>
      <c r="B1516" s="170"/>
      <c r="C1516" s="170"/>
      <c r="D1516" s="170"/>
      <c r="E1516" s="170"/>
      <c r="F1516" s="170"/>
      <c r="G1516" s="170"/>
      <c r="H1516" s="170"/>
      <c r="I1516" s="170"/>
      <c r="J1516" s="170"/>
      <c r="K1516" s="170"/>
      <c r="L1516" s="170"/>
      <c r="M1516" s="170"/>
    </row>
    <row r="1517" spans="1:13" ht="15.75">
      <c r="A1517" s="170"/>
      <c r="B1517" s="170"/>
      <c r="C1517" s="170"/>
      <c r="D1517" s="170"/>
      <c r="E1517" s="170"/>
      <c r="F1517" s="170"/>
      <c r="G1517" s="170"/>
      <c r="H1517" s="170"/>
      <c r="I1517" s="170"/>
      <c r="J1517" s="170"/>
      <c r="K1517" s="170"/>
      <c r="L1517" s="170"/>
      <c r="M1517" s="170"/>
    </row>
    <row r="1518" spans="1:13" ht="15.75">
      <c r="A1518" s="170"/>
      <c r="B1518" s="170"/>
      <c r="C1518" s="170"/>
      <c r="D1518" s="170"/>
      <c r="E1518" s="170"/>
      <c r="F1518" s="170"/>
      <c r="G1518" s="170"/>
      <c r="H1518" s="170"/>
      <c r="I1518" s="170"/>
      <c r="J1518" s="170"/>
      <c r="K1518" s="170"/>
      <c r="L1518" s="170"/>
      <c r="M1518" s="170"/>
    </row>
    <row r="1519" spans="1:13" ht="15.75">
      <c r="A1519" s="170"/>
      <c r="B1519" s="170"/>
      <c r="C1519" s="170"/>
      <c r="D1519" s="170"/>
      <c r="E1519" s="170"/>
      <c r="F1519" s="170"/>
      <c r="G1519" s="170"/>
      <c r="H1519" s="170"/>
      <c r="I1519" s="170"/>
      <c r="J1519" s="170"/>
      <c r="K1519" s="170"/>
      <c r="L1519" s="170"/>
      <c r="M1519" s="170"/>
    </row>
    <row r="1520" spans="1:13" ht="15.75">
      <c r="A1520" s="170"/>
      <c r="B1520" s="170"/>
      <c r="C1520" s="170"/>
      <c r="D1520" s="170"/>
      <c r="E1520" s="170"/>
      <c r="F1520" s="170"/>
      <c r="G1520" s="170"/>
      <c r="H1520" s="170"/>
      <c r="I1520" s="170"/>
      <c r="J1520" s="170"/>
      <c r="K1520" s="170"/>
      <c r="L1520" s="170"/>
      <c r="M1520" s="170"/>
    </row>
    <row r="1521" spans="1:13" ht="15.75">
      <c r="A1521" s="170"/>
      <c r="B1521" s="170"/>
      <c r="C1521" s="170"/>
      <c r="D1521" s="170"/>
      <c r="E1521" s="170"/>
      <c r="F1521" s="170"/>
      <c r="G1521" s="170"/>
      <c r="H1521" s="170"/>
      <c r="I1521" s="170"/>
      <c r="J1521" s="170"/>
      <c r="K1521" s="170"/>
      <c r="L1521" s="170"/>
      <c r="M1521" s="170"/>
    </row>
    <row r="1522" spans="1:13" ht="15.75">
      <c r="A1522" s="170"/>
      <c r="B1522" s="170"/>
      <c r="C1522" s="170"/>
      <c r="D1522" s="170"/>
      <c r="E1522" s="170"/>
      <c r="F1522" s="170"/>
      <c r="G1522" s="170"/>
      <c r="H1522" s="170"/>
      <c r="I1522" s="170"/>
      <c r="J1522" s="170"/>
      <c r="K1522" s="170"/>
      <c r="L1522" s="170"/>
      <c r="M1522" s="170"/>
    </row>
    <row r="1523" spans="1:13" ht="15.75">
      <c r="A1523" s="170"/>
      <c r="B1523" s="170"/>
      <c r="C1523" s="170"/>
      <c r="D1523" s="170"/>
      <c r="E1523" s="170"/>
      <c r="F1523" s="170"/>
      <c r="G1523" s="170"/>
      <c r="H1523" s="170"/>
      <c r="I1523" s="170"/>
      <c r="J1523" s="170"/>
      <c r="K1523" s="170"/>
      <c r="L1523" s="170"/>
      <c r="M1523" s="170"/>
    </row>
    <row r="1524" spans="1:13" ht="15.75">
      <c r="A1524" s="170"/>
      <c r="B1524" s="170"/>
      <c r="C1524" s="170"/>
      <c r="D1524" s="170"/>
      <c r="E1524" s="170"/>
      <c r="F1524" s="170"/>
      <c r="G1524" s="170"/>
      <c r="H1524" s="170"/>
      <c r="I1524" s="170"/>
      <c r="J1524" s="170"/>
      <c r="K1524" s="170"/>
      <c r="L1524" s="170"/>
      <c r="M1524" s="170"/>
    </row>
    <row r="1525" spans="1:13" ht="15.75">
      <c r="A1525" s="170"/>
      <c r="B1525" s="170"/>
      <c r="C1525" s="170"/>
      <c r="D1525" s="170"/>
      <c r="E1525" s="170"/>
      <c r="F1525" s="170"/>
      <c r="G1525" s="170"/>
      <c r="H1525" s="170"/>
      <c r="I1525" s="170"/>
      <c r="J1525" s="170"/>
      <c r="K1525" s="170"/>
      <c r="L1525" s="170"/>
      <c r="M1525" s="170"/>
    </row>
    <row r="1526" spans="1:13" ht="15.75">
      <c r="A1526" s="170"/>
      <c r="B1526" s="170"/>
      <c r="C1526" s="170"/>
      <c r="D1526" s="170"/>
      <c r="E1526" s="170"/>
      <c r="F1526" s="170"/>
      <c r="G1526" s="170"/>
      <c r="H1526" s="170"/>
      <c r="I1526" s="170"/>
      <c r="J1526" s="170"/>
      <c r="K1526" s="170"/>
      <c r="L1526" s="170"/>
      <c r="M1526" s="170"/>
    </row>
    <row r="1527" spans="1:13" ht="15.75">
      <c r="A1527" s="170"/>
      <c r="B1527" s="170"/>
      <c r="C1527" s="170"/>
      <c r="D1527" s="170"/>
      <c r="E1527" s="170"/>
      <c r="F1527" s="170"/>
      <c r="G1527" s="170"/>
      <c r="H1527" s="170"/>
      <c r="I1527" s="170"/>
      <c r="J1527" s="170"/>
      <c r="K1527" s="170"/>
      <c r="L1527" s="170"/>
      <c r="M1527" s="170"/>
    </row>
    <row r="1528" spans="1:13" ht="15.75">
      <c r="A1528" s="170"/>
      <c r="B1528" s="170"/>
      <c r="C1528" s="170"/>
      <c r="D1528" s="170"/>
      <c r="E1528" s="170"/>
      <c r="F1528" s="170"/>
      <c r="G1528" s="170"/>
      <c r="H1528" s="170"/>
      <c r="I1528" s="170"/>
      <c r="J1528" s="170"/>
      <c r="K1528" s="170"/>
      <c r="L1528" s="170"/>
      <c r="M1528" s="170"/>
    </row>
    <row r="1529" spans="1:13" ht="15.75">
      <c r="A1529" s="170"/>
      <c r="B1529" s="170"/>
      <c r="C1529" s="170"/>
      <c r="D1529" s="170"/>
      <c r="E1529" s="170"/>
      <c r="F1529" s="170"/>
      <c r="G1529" s="170"/>
      <c r="H1529" s="170"/>
      <c r="I1529" s="170"/>
      <c r="J1529" s="170"/>
      <c r="K1529" s="170"/>
      <c r="L1529" s="170"/>
      <c r="M1529" s="170"/>
    </row>
    <row r="1530" spans="1:13" ht="15.75">
      <c r="A1530" s="170"/>
      <c r="B1530" s="170"/>
      <c r="C1530" s="170"/>
      <c r="D1530" s="170"/>
      <c r="E1530" s="170"/>
      <c r="F1530" s="170"/>
      <c r="G1530" s="170"/>
      <c r="H1530" s="170"/>
      <c r="I1530" s="170"/>
      <c r="J1530" s="170"/>
      <c r="K1530" s="170"/>
      <c r="L1530" s="170"/>
      <c r="M1530" s="170"/>
    </row>
    <row r="1531" spans="1:13" ht="15.75">
      <c r="A1531" s="170"/>
      <c r="B1531" s="170"/>
      <c r="C1531" s="170"/>
      <c r="D1531" s="170"/>
      <c r="E1531" s="170"/>
      <c r="F1531" s="170"/>
      <c r="G1531" s="170"/>
      <c r="H1531" s="170"/>
      <c r="I1531" s="170"/>
      <c r="J1531" s="170"/>
      <c r="K1531" s="170"/>
      <c r="L1531" s="170"/>
      <c r="M1531" s="170"/>
    </row>
    <row r="1532" spans="1:13" ht="15.75">
      <c r="A1532" s="170"/>
      <c r="B1532" s="170"/>
      <c r="C1532" s="170"/>
      <c r="D1532" s="170"/>
      <c r="E1532" s="170"/>
      <c r="F1532" s="170"/>
      <c r="G1532" s="170"/>
      <c r="H1532" s="170"/>
      <c r="I1532" s="170"/>
      <c r="J1532" s="170"/>
      <c r="K1532" s="170"/>
      <c r="L1532" s="170"/>
      <c r="M1532" s="170"/>
    </row>
    <row r="1533" spans="1:13" ht="15.75">
      <c r="A1533" s="170"/>
      <c r="B1533" s="170"/>
      <c r="C1533" s="170"/>
      <c r="D1533" s="170"/>
      <c r="E1533" s="170"/>
      <c r="F1533" s="170"/>
      <c r="G1533" s="170"/>
      <c r="H1533" s="170"/>
      <c r="I1533" s="170"/>
      <c r="J1533" s="170"/>
      <c r="K1533" s="170"/>
      <c r="L1533" s="170"/>
      <c r="M1533" s="170"/>
    </row>
    <row r="1534" spans="1:13" ht="15.75">
      <c r="A1534" s="170"/>
      <c r="B1534" s="170"/>
      <c r="C1534" s="170"/>
      <c r="D1534" s="170"/>
      <c r="E1534" s="170"/>
      <c r="F1534" s="170"/>
      <c r="G1534" s="170"/>
      <c r="H1534" s="170"/>
      <c r="I1534" s="170"/>
      <c r="J1534" s="170"/>
      <c r="K1534" s="170"/>
      <c r="L1534" s="170"/>
      <c r="M1534" s="170"/>
    </row>
    <row r="1535" spans="1:13" ht="15.75">
      <c r="A1535" s="170"/>
      <c r="B1535" s="170"/>
      <c r="C1535" s="170"/>
      <c r="D1535" s="170"/>
      <c r="E1535" s="170"/>
      <c r="F1535" s="170"/>
      <c r="G1535" s="170"/>
      <c r="H1535" s="170"/>
      <c r="I1535" s="170"/>
      <c r="J1535" s="170"/>
      <c r="K1535" s="170"/>
      <c r="L1535" s="170"/>
      <c r="M1535" s="170"/>
    </row>
    <row r="1536" spans="1:13" ht="15.75">
      <c r="A1536" s="170"/>
      <c r="B1536" s="170"/>
      <c r="C1536" s="170"/>
      <c r="D1536" s="170"/>
      <c r="E1536" s="170"/>
      <c r="F1536" s="170"/>
      <c r="G1536" s="170"/>
      <c r="H1536" s="170"/>
      <c r="I1536" s="170"/>
      <c r="J1536" s="170"/>
      <c r="K1536" s="170"/>
      <c r="L1536" s="170"/>
      <c r="M1536" s="170"/>
    </row>
    <row r="1537" spans="1:13" ht="15.75">
      <c r="A1537" s="170"/>
      <c r="B1537" s="170"/>
      <c r="C1537" s="170"/>
      <c r="D1537" s="170"/>
      <c r="E1537" s="170"/>
      <c r="F1537" s="170"/>
      <c r="G1537" s="170"/>
      <c r="H1537" s="170"/>
      <c r="I1537" s="170"/>
      <c r="J1537" s="170"/>
      <c r="K1537" s="170"/>
      <c r="L1537" s="170"/>
      <c r="M1537" s="170"/>
    </row>
    <row r="1538" spans="1:13" ht="15.75">
      <c r="A1538" s="170"/>
      <c r="B1538" s="170"/>
      <c r="C1538" s="170"/>
      <c r="D1538" s="170"/>
      <c r="E1538" s="170"/>
      <c r="F1538" s="170"/>
      <c r="G1538" s="170"/>
      <c r="H1538" s="170"/>
      <c r="I1538" s="170"/>
      <c r="J1538" s="170"/>
      <c r="K1538" s="170"/>
      <c r="L1538" s="170"/>
      <c r="M1538" s="170"/>
    </row>
    <row r="1539" spans="1:13" ht="15.75">
      <c r="A1539" s="170"/>
      <c r="B1539" s="170"/>
      <c r="C1539" s="170"/>
      <c r="D1539" s="170"/>
      <c r="E1539" s="170"/>
      <c r="F1539" s="170"/>
      <c r="G1539" s="170"/>
      <c r="H1539" s="170"/>
      <c r="I1539" s="170"/>
      <c r="J1539" s="170"/>
      <c r="K1539" s="170"/>
      <c r="L1539" s="170"/>
      <c r="M1539" s="170"/>
    </row>
    <row r="1540" spans="1:13" ht="15.75">
      <c r="A1540" s="170"/>
      <c r="B1540" s="170"/>
      <c r="C1540" s="170"/>
      <c r="D1540" s="170"/>
      <c r="E1540" s="170"/>
      <c r="F1540" s="170"/>
      <c r="G1540" s="170"/>
      <c r="H1540" s="170"/>
      <c r="I1540" s="170"/>
      <c r="J1540" s="170"/>
      <c r="K1540" s="170"/>
      <c r="L1540" s="170"/>
      <c r="M1540" s="170"/>
    </row>
    <row r="1541" spans="1:13" ht="15.75">
      <c r="A1541" s="170"/>
      <c r="B1541" s="170"/>
      <c r="C1541" s="170"/>
      <c r="D1541" s="170"/>
      <c r="E1541" s="170"/>
      <c r="F1541" s="170"/>
      <c r="G1541" s="170"/>
      <c r="H1541" s="170"/>
      <c r="I1541" s="170"/>
      <c r="J1541" s="170"/>
      <c r="K1541" s="170"/>
      <c r="L1541" s="170"/>
      <c r="M1541" s="170"/>
    </row>
    <row r="1542" spans="1:13" ht="15.75">
      <c r="A1542" s="170"/>
      <c r="B1542" s="170"/>
      <c r="C1542" s="170"/>
      <c r="D1542" s="170"/>
      <c r="E1542" s="170"/>
      <c r="F1542" s="170"/>
      <c r="G1542" s="170"/>
      <c r="H1542" s="170"/>
      <c r="I1542" s="170"/>
      <c r="J1542" s="170"/>
      <c r="K1542" s="170"/>
      <c r="L1542" s="170"/>
      <c r="M1542" s="170"/>
    </row>
    <row r="1543" spans="1:13" ht="15.75">
      <c r="A1543" s="170"/>
      <c r="B1543" s="170"/>
      <c r="C1543" s="170"/>
      <c r="D1543" s="170"/>
      <c r="E1543" s="170"/>
      <c r="F1543" s="170"/>
      <c r="G1543" s="170"/>
      <c r="H1543" s="170"/>
      <c r="I1543" s="170"/>
      <c r="J1543" s="170"/>
      <c r="K1543" s="170"/>
      <c r="L1543" s="170"/>
      <c r="M1543" s="170"/>
    </row>
    <row r="1544" spans="1:13" ht="15.75">
      <c r="A1544" s="170"/>
      <c r="B1544" s="170"/>
      <c r="C1544" s="170"/>
      <c r="D1544" s="170"/>
      <c r="E1544" s="170"/>
      <c r="F1544" s="170"/>
      <c r="G1544" s="170"/>
      <c r="H1544" s="170"/>
      <c r="I1544" s="170"/>
      <c r="J1544" s="170"/>
      <c r="K1544" s="170"/>
      <c r="L1544" s="170"/>
      <c r="M1544" s="170"/>
    </row>
    <row r="1545" spans="1:13" ht="15.75">
      <c r="A1545" s="170"/>
      <c r="B1545" s="170"/>
      <c r="C1545" s="170"/>
      <c r="D1545" s="170"/>
      <c r="E1545" s="170"/>
      <c r="F1545" s="170"/>
      <c r="G1545" s="170"/>
      <c r="H1545" s="170"/>
      <c r="I1545" s="170"/>
      <c r="J1545" s="170"/>
      <c r="K1545" s="170"/>
      <c r="L1545" s="170"/>
      <c r="M1545" s="170"/>
    </row>
    <row r="1546" spans="1:13" ht="15.75">
      <c r="A1546" s="170"/>
      <c r="B1546" s="170"/>
      <c r="C1546" s="170"/>
      <c r="D1546" s="170"/>
      <c r="E1546" s="170"/>
      <c r="F1546" s="170"/>
      <c r="G1546" s="170"/>
      <c r="H1546" s="170"/>
      <c r="I1546" s="170"/>
      <c r="J1546" s="170"/>
      <c r="K1546" s="170"/>
      <c r="L1546" s="170"/>
      <c r="M1546" s="170"/>
    </row>
    <row r="1547" spans="1:13" ht="15.75">
      <c r="A1547" s="170"/>
      <c r="B1547" s="170"/>
      <c r="C1547" s="170"/>
      <c r="D1547" s="170"/>
      <c r="E1547" s="170"/>
      <c r="F1547" s="170"/>
      <c r="G1547" s="170"/>
      <c r="H1547" s="170"/>
      <c r="I1547" s="170"/>
      <c r="J1547" s="170"/>
      <c r="K1547" s="170"/>
      <c r="L1547" s="170"/>
      <c r="M1547" s="170"/>
    </row>
    <row r="1548" spans="1:13" ht="15.75">
      <c r="A1548" s="170"/>
      <c r="B1548" s="170"/>
      <c r="C1548" s="170"/>
      <c r="D1548" s="170"/>
      <c r="E1548" s="170"/>
      <c r="F1548" s="170"/>
      <c r="G1548" s="170"/>
      <c r="H1548" s="170"/>
      <c r="I1548" s="170"/>
      <c r="J1548" s="170"/>
      <c r="K1548" s="170"/>
      <c r="L1548" s="170"/>
      <c r="M1548" s="170"/>
    </row>
    <row r="1549" spans="1:13" ht="15.75">
      <c r="A1549" s="170"/>
      <c r="B1549" s="170"/>
      <c r="C1549" s="170"/>
      <c r="D1549" s="170"/>
      <c r="E1549" s="170"/>
      <c r="F1549" s="170"/>
      <c r="G1549" s="170"/>
      <c r="H1549" s="170"/>
      <c r="I1549" s="170"/>
      <c r="J1549" s="170"/>
      <c r="K1549" s="170"/>
      <c r="L1549" s="170"/>
      <c r="M1549" s="170"/>
    </row>
    <row r="1550" spans="1:13" ht="15.75">
      <c r="A1550" s="170"/>
      <c r="B1550" s="170"/>
      <c r="C1550" s="170"/>
      <c r="D1550" s="170"/>
      <c r="E1550" s="170"/>
      <c r="F1550" s="170"/>
      <c r="G1550" s="170"/>
      <c r="H1550" s="170"/>
      <c r="I1550" s="170"/>
      <c r="J1550" s="170"/>
      <c r="K1550" s="170"/>
      <c r="L1550" s="170"/>
      <c r="M1550" s="170"/>
    </row>
    <row r="1551" spans="1:13" ht="15.75">
      <c r="A1551" s="170"/>
      <c r="B1551" s="170"/>
      <c r="C1551" s="170"/>
      <c r="D1551" s="170"/>
      <c r="E1551" s="170"/>
      <c r="F1551" s="170"/>
      <c r="G1551" s="170"/>
      <c r="H1551" s="170"/>
      <c r="I1551" s="170"/>
      <c r="J1551" s="170"/>
      <c r="K1551" s="170"/>
      <c r="L1551" s="170"/>
      <c r="M1551" s="170"/>
    </row>
    <row r="1552" spans="1:13" ht="15.75">
      <c r="A1552" s="170"/>
      <c r="B1552" s="170"/>
      <c r="C1552" s="170"/>
      <c r="D1552" s="170"/>
      <c r="E1552" s="170"/>
      <c r="F1552" s="170"/>
      <c r="G1552" s="170"/>
      <c r="H1552" s="170"/>
      <c r="I1552" s="170"/>
      <c r="J1552" s="170"/>
      <c r="K1552" s="170"/>
      <c r="L1552" s="170"/>
      <c r="M1552" s="170"/>
    </row>
    <row r="1553" spans="1:13" ht="15.75">
      <c r="A1553" s="170"/>
      <c r="B1553" s="170"/>
      <c r="C1553" s="170"/>
      <c r="D1553" s="170"/>
      <c r="E1553" s="170"/>
      <c r="F1553" s="170"/>
      <c r="G1553" s="170"/>
      <c r="H1553" s="170"/>
      <c r="I1553" s="170"/>
      <c r="J1553" s="170"/>
      <c r="K1553" s="170"/>
      <c r="L1553" s="170"/>
      <c r="M1553" s="170"/>
    </row>
    <row r="1554" spans="1:13" ht="15.75">
      <c r="A1554" s="170"/>
      <c r="B1554" s="170"/>
      <c r="C1554" s="170"/>
      <c r="D1554" s="170"/>
      <c r="E1554" s="170"/>
      <c r="F1554" s="170"/>
      <c r="G1554" s="170"/>
      <c r="H1554" s="170"/>
      <c r="I1554" s="170"/>
      <c r="J1554" s="170"/>
      <c r="K1554" s="170"/>
      <c r="L1554" s="170"/>
      <c r="M1554" s="170"/>
    </row>
    <row r="1555" spans="1:13" ht="15.75">
      <c r="A1555" s="170"/>
      <c r="B1555" s="170"/>
      <c r="C1555" s="170"/>
      <c r="D1555" s="170"/>
      <c r="E1555" s="170"/>
      <c r="F1555" s="170"/>
      <c r="G1555" s="170"/>
      <c r="H1555" s="170"/>
      <c r="I1555" s="170"/>
      <c r="J1555" s="170"/>
      <c r="K1555" s="170"/>
      <c r="L1555" s="170"/>
      <c r="M1555" s="170"/>
    </row>
    <row r="1556" spans="1:13" ht="15.75">
      <c r="A1556" s="170"/>
      <c r="B1556" s="170"/>
      <c r="C1556" s="170"/>
      <c r="D1556" s="170"/>
      <c r="E1556" s="170"/>
      <c r="F1556" s="170"/>
      <c r="G1556" s="170"/>
      <c r="H1556" s="170"/>
      <c r="I1556" s="170"/>
      <c r="J1556" s="170"/>
      <c r="K1556" s="170"/>
      <c r="L1556" s="170"/>
      <c r="M1556" s="170"/>
    </row>
    <row r="1557" spans="1:13" ht="15.75">
      <c r="A1557" s="170"/>
      <c r="B1557" s="170"/>
      <c r="C1557" s="170"/>
      <c r="D1557" s="170"/>
      <c r="E1557" s="170"/>
      <c r="F1557" s="170"/>
      <c r="G1557" s="170"/>
      <c r="H1557" s="170"/>
      <c r="I1557" s="170"/>
      <c r="J1557" s="170"/>
      <c r="K1557" s="170"/>
      <c r="L1557" s="170"/>
      <c r="M1557" s="170"/>
    </row>
    <row r="1558" spans="1:13" ht="15.75">
      <c r="A1558" s="170"/>
      <c r="B1558" s="170"/>
      <c r="C1558" s="170"/>
      <c r="D1558" s="170"/>
      <c r="E1558" s="170"/>
      <c r="F1558" s="170"/>
      <c r="G1558" s="170"/>
      <c r="H1558" s="170"/>
      <c r="I1558" s="170"/>
      <c r="J1558" s="170"/>
      <c r="K1558" s="170"/>
      <c r="L1558" s="170"/>
      <c r="M1558" s="170"/>
    </row>
    <row r="1559" spans="1:13" ht="15.75">
      <c r="A1559" s="170"/>
      <c r="B1559" s="170"/>
      <c r="C1559" s="170"/>
      <c r="D1559" s="170"/>
      <c r="E1559" s="170"/>
      <c r="F1559" s="170"/>
      <c r="G1559" s="170"/>
      <c r="H1559" s="170"/>
      <c r="I1559" s="170"/>
      <c r="J1559" s="170"/>
      <c r="K1559" s="170"/>
      <c r="L1559" s="170"/>
      <c r="M1559" s="170"/>
    </row>
    <row r="1560" spans="1:13" ht="15.75">
      <c r="A1560" s="170"/>
      <c r="B1560" s="170"/>
      <c r="C1560" s="170"/>
      <c r="D1560" s="170"/>
      <c r="E1560" s="170"/>
      <c r="F1560" s="170"/>
      <c r="G1560" s="170"/>
      <c r="H1560" s="170"/>
      <c r="I1560" s="170"/>
      <c r="J1560" s="170"/>
      <c r="K1560" s="170"/>
      <c r="L1560" s="170"/>
      <c r="M1560" s="170"/>
    </row>
    <row r="1561" spans="1:13" ht="15.75">
      <c r="A1561" s="170"/>
      <c r="B1561" s="170"/>
      <c r="C1561" s="170"/>
      <c r="D1561" s="170"/>
      <c r="E1561" s="170"/>
      <c r="F1561" s="170"/>
      <c r="G1561" s="170"/>
      <c r="H1561" s="170"/>
      <c r="I1561" s="170"/>
      <c r="J1561" s="170"/>
      <c r="K1561" s="170"/>
      <c r="L1561" s="170"/>
      <c r="M1561" s="170"/>
    </row>
    <row r="1562" spans="1:13" ht="15.75">
      <c r="A1562" s="170"/>
      <c r="B1562" s="170"/>
      <c r="C1562" s="170"/>
      <c r="D1562" s="170"/>
      <c r="E1562" s="170"/>
      <c r="F1562" s="170"/>
      <c r="G1562" s="170"/>
      <c r="H1562" s="170"/>
      <c r="I1562" s="170"/>
      <c r="J1562" s="170"/>
      <c r="K1562" s="170"/>
      <c r="L1562" s="170"/>
      <c r="M1562" s="170"/>
    </row>
    <row r="1563" spans="1:13" ht="15.75">
      <c r="A1563" s="170"/>
      <c r="B1563" s="170"/>
      <c r="C1563" s="170"/>
      <c r="D1563" s="170"/>
      <c r="E1563" s="170"/>
      <c r="F1563" s="170"/>
      <c r="G1563" s="170"/>
      <c r="H1563" s="170"/>
      <c r="I1563" s="170"/>
      <c r="J1563" s="170"/>
      <c r="K1563" s="170"/>
      <c r="L1563" s="170"/>
      <c r="M1563" s="170"/>
    </row>
    <row r="1564" spans="1:13" ht="15.75">
      <c r="A1564" s="170"/>
      <c r="B1564" s="170"/>
      <c r="C1564" s="170"/>
      <c r="D1564" s="170"/>
      <c r="E1564" s="170"/>
      <c r="F1564" s="170"/>
      <c r="G1564" s="170"/>
      <c r="H1564" s="170"/>
      <c r="I1564" s="170"/>
      <c r="J1564" s="170"/>
      <c r="K1564" s="170"/>
      <c r="L1564" s="170"/>
      <c r="M1564" s="170"/>
    </row>
    <row r="1565" spans="1:13" ht="15.75">
      <c r="A1565" s="170"/>
      <c r="B1565" s="170"/>
      <c r="C1565" s="170"/>
      <c r="D1565" s="170"/>
      <c r="E1565" s="170"/>
      <c r="F1565" s="170"/>
      <c r="G1565" s="170"/>
      <c r="H1565" s="170"/>
      <c r="I1565" s="170"/>
      <c r="J1565" s="170"/>
      <c r="K1565" s="170"/>
      <c r="L1565" s="170"/>
      <c r="M1565" s="170"/>
    </row>
    <row r="1566" spans="1:13" ht="15.75">
      <c r="A1566" s="170"/>
      <c r="B1566" s="170"/>
      <c r="C1566" s="170"/>
      <c r="D1566" s="170"/>
      <c r="E1566" s="170"/>
      <c r="F1566" s="170"/>
      <c r="G1566" s="170"/>
      <c r="H1566" s="170"/>
      <c r="I1566" s="170"/>
      <c r="J1566" s="170"/>
      <c r="K1566" s="170"/>
      <c r="L1566" s="170"/>
      <c r="M1566" s="170"/>
    </row>
    <row r="1567" spans="1:13" ht="15.75">
      <c r="A1567" s="170"/>
      <c r="B1567" s="170"/>
      <c r="C1567" s="170"/>
      <c r="D1567" s="170"/>
      <c r="E1567" s="170"/>
      <c r="F1567" s="170"/>
      <c r="G1567" s="170"/>
      <c r="H1567" s="170"/>
      <c r="I1567" s="170"/>
      <c r="J1567" s="170"/>
      <c r="K1567" s="170"/>
      <c r="L1567" s="170"/>
      <c r="M1567" s="170"/>
    </row>
    <row r="1568" spans="1:13" ht="15.75">
      <c r="A1568" s="170"/>
      <c r="B1568" s="170"/>
      <c r="C1568" s="170"/>
      <c r="D1568" s="170"/>
      <c r="E1568" s="170"/>
      <c r="F1568" s="170"/>
      <c r="G1568" s="170"/>
      <c r="H1568" s="170"/>
      <c r="I1568" s="170"/>
      <c r="J1568" s="170"/>
      <c r="K1568" s="170"/>
      <c r="L1568" s="170"/>
      <c r="M1568" s="170"/>
    </row>
    <row r="1569" spans="1:13" ht="15.75">
      <c r="A1569" s="170"/>
      <c r="B1569" s="170"/>
      <c r="C1569" s="170"/>
      <c r="D1569" s="170"/>
      <c r="E1569" s="170"/>
      <c r="F1569" s="170"/>
      <c r="G1569" s="170"/>
      <c r="H1569" s="170"/>
      <c r="I1569" s="170"/>
      <c r="J1569" s="170"/>
      <c r="K1569" s="170"/>
      <c r="L1569" s="170"/>
      <c r="M1569" s="170"/>
    </row>
    <row r="1570" spans="1:13" ht="15.75">
      <c r="A1570" s="170"/>
      <c r="B1570" s="170"/>
      <c r="C1570" s="170"/>
      <c r="D1570" s="170"/>
      <c r="E1570" s="170"/>
      <c r="F1570" s="170"/>
      <c r="G1570" s="170"/>
      <c r="H1570" s="170"/>
      <c r="I1570" s="170"/>
      <c r="J1570" s="170"/>
      <c r="K1570" s="170"/>
      <c r="L1570" s="170"/>
      <c r="M1570" s="170"/>
    </row>
    <row r="1571" spans="1:13" ht="15.75">
      <c r="A1571" s="170"/>
      <c r="B1571" s="170"/>
      <c r="C1571" s="170"/>
      <c r="D1571" s="170"/>
      <c r="E1571" s="170"/>
      <c r="F1571" s="170"/>
      <c r="G1571" s="170"/>
      <c r="H1571" s="170"/>
      <c r="I1571" s="170"/>
      <c r="J1571" s="170"/>
      <c r="K1571" s="170"/>
      <c r="L1571" s="170"/>
      <c r="M1571" s="170"/>
    </row>
    <row r="1572" spans="1:13" ht="15.75">
      <c r="A1572" s="170"/>
      <c r="B1572" s="170"/>
      <c r="C1572" s="170"/>
      <c r="D1572" s="170"/>
      <c r="E1572" s="170"/>
      <c r="F1572" s="170"/>
      <c r="G1572" s="170"/>
      <c r="H1572" s="170"/>
      <c r="I1572" s="170"/>
      <c r="J1572" s="170"/>
      <c r="K1572" s="170"/>
      <c r="L1572" s="170"/>
      <c r="M1572" s="170"/>
    </row>
    <row r="1573" spans="1:13" ht="15.75">
      <c r="A1573" s="170"/>
      <c r="B1573" s="170"/>
      <c r="C1573" s="170"/>
      <c r="D1573" s="170"/>
      <c r="E1573" s="170"/>
      <c r="F1573" s="170"/>
      <c r="G1573" s="170"/>
      <c r="H1573" s="170"/>
      <c r="I1573" s="170"/>
      <c r="J1573" s="170"/>
      <c r="K1573" s="170"/>
      <c r="L1573" s="170"/>
      <c r="M1573" s="170"/>
    </row>
    <row r="1574" spans="1:13" ht="15.75">
      <c r="A1574" s="170"/>
      <c r="B1574" s="170"/>
      <c r="C1574" s="170"/>
      <c r="D1574" s="170"/>
      <c r="E1574" s="170"/>
      <c r="F1574" s="170"/>
      <c r="G1574" s="170"/>
      <c r="H1574" s="170"/>
      <c r="I1574" s="170"/>
      <c r="J1574" s="170"/>
      <c r="K1574" s="170"/>
      <c r="L1574" s="170"/>
      <c r="M1574" s="170"/>
    </row>
    <row r="1575" spans="1:13" ht="15.75">
      <c r="A1575" s="170"/>
      <c r="B1575" s="170"/>
      <c r="C1575" s="170"/>
      <c r="D1575" s="170"/>
      <c r="E1575" s="170"/>
      <c r="F1575" s="170"/>
      <c r="G1575" s="170"/>
      <c r="H1575" s="170"/>
      <c r="I1575" s="170"/>
      <c r="J1575" s="170"/>
      <c r="K1575" s="170"/>
      <c r="L1575" s="170"/>
      <c r="M1575" s="170"/>
    </row>
    <row r="1576" spans="1:13" ht="15.75">
      <c r="A1576" s="170"/>
      <c r="B1576" s="170"/>
      <c r="C1576" s="170"/>
      <c r="D1576" s="170"/>
      <c r="E1576" s="170"/>
      <c r="F1576" s="170"/>
      <c r="G1576" s="170"/>
      <c r="H1576" s="170"/>
      <c r="I1576" s="170"/>
      <c r="J1576" s="170"/>
      <c r="K1576" s="170"/>
      <c r="L1576" s="170"/>
      <c r="M1576" s="170"/>
    </row>
    <row r="1577" spans="1:13" ht="15.75">
      <c r="A1577" s="170"/>
      <c r="B1577" s="170"/>
      <c r="C1577" s="170"/>
      <c r="D1577" s="170"/>
      <c r="E1577" s="170"/>
      <c r="F1577" s="170"/>
      <c r="G1577" s="170"/>
      <c r="H1577" s="170"/>
      <c r="I1577" s="170"/>
      <c r="J1577" s="170"/>
      <c r="K1577" s="170"/>
      <c r="L1577" s="170"/>
      <c r="M1577" s="170"/>
    </row>
    <row r="1578" spans="1:13" ht="15.75">
      <c r="A1578" s="170"/>
      <c r="B1578" s="170"/>
      <c r="C1578" s="170"/>
      <c r="D1578" s="170"/>
      <c r="E1578" s="170"/>
      <c r="F1578" s="170"/>
      <c r="G1578" s="170"/>
      <c r="H1578" s="170"/>
      <c r="I1578" s="170"/>
      <c r="J1578" s="170"/>
      <c r="K1578" s="170"/>
      <c r="L1578" s="170"/>
      <c r="M1578" s="170"/>
    </row>
    <row r="1579" spans="1:13" ht="15.75">
      <c r="A1579" s="170"/>
      <c r="B1579" s="170"/>
      <c r="C1579" s="170"/>
      <c r="D1579" s="170"/>
      <c r="E1579" s="170"/>
      <c r="F1579" s="170"/>
      <c r="G1579" s="170"/>
      <c r="H1579" s="170"/>
      <c r="I1579" s="170"/>
      <c r="J1579" s="170"/>
      <c r="K1579" s="170"/>
      <c r="L1579" s="170"/>
      <c r="M1579" s="170"/>
    </row>
    <row r="1580" spans="1:13" ht="15.75">
      <c r="A1580" s="170"/>
      <c r="B1580" s="170"/>
      <c r="C1580" s="170"/>
      <c r="D1580" s="170"/>
      <c r="E1580" s="170"/>
      <c r="F1580" s="170"/>
      <c r="G1580" s="170"/>
      <c r="H1580" s="170"/>
      <c r="I1580" s="170"/>
      <c r="J1580" s="170"/>
      <c r="K1580" s="170"/>
      <c r="L1580" s="170"/>
      <c r="M1580" s="170"/>
    </row>
    <row r="1581" spans="1:13" ht="15.75">
      <c r="A1581" s="170"/>
      <c r="B1581" s="170"/>
      <c r="C1581" s="170"/>
      <c r="D1581" s="170"/>
      <c r="E1581" s="170"/>
      <c r="F1581" s="170"/>
      <c r="G1581" s="170"/>
      <c r="H1581" s="170"/>
      <c r="I1581" s="170"/>
      <c r="J1581" s="170"/>
      <c r="K1581" s="170"/>
      <c r="L1581" s="170"/>
      <c r="M1581" s="170"/>
    </row>
    <row r="1582" spans="1:13" ht="15.75">
      <c r="A1582" s="170"/>
      <c r="B1582" s="170"/>
      <c r="C1582" s="170"/>
      <c r="D1582" s="170"/>
      <c r="E1582" s="170"/>
      <c r="F1582" s="170"/>
      <c r="G1582" s="170"/>
      <c r="H1582" s="170"/>
      <c r="I1582" s="170"/>
      <c r="J1582" s="170"/>
      <c r="K1582" s="170"/>
      <c r="L1582" s="170"/>
      <c r="M1582" s="170"/>
    </row>
    <row r="1583" spans="1:13" ht="15.75">
      <c r="A1583" s="170"/>
      <c r="B1583" s="170"/>
      <c r="C1583" s="170"/>
      <c r="D1583" s="170"/>
      <c r="E1583" s="170"/>
      <c r="F1583" s="170"/>
      <c r="G1583" s="170"/>
      <c r="H1583" s="170"/>
      <c r="I1583" s="170"/>
      <c r="J1583" s="170"/>
      <c r="K1583" s="170"/>
      <c r="L1583" s="170"/>
      <c r="M1583" s="170"/>
    </row>
    <row r="1584" spans="1:13" ht="15.75">
      <c r="A1584" s="170"/>
      <c r="B1584" s="170"/>
      <c r="C1584" s="170"/>
      <c r="D1584" s="170"/>
      <c r="E1584" s="170"/>
      <c r="F1584" s="170"/>
      <c r="G1584" s="170"/>
      <c r="H1584" s="170"/>
      <c r="I1584" s="170"/>
      <c r="J1584" s="170"/>
      <c r="K1584" s="170"/>
      <c r="L1584" s="170"/>
      <c r="M1584" s="170"/>
    </row>
    <row r="1585" spans="1:13" ht="15.75">
      <c r="A1585" s="170"/>
      <c r="B1585" s="170"/>
      <c r="C1585" s="170"/>
      <c r="D1585" s="170"/>
      <c r="E1585" s="170"/>
      <c r="F1585" s="170"/>
      <c r="G1585" s="170"/>
      <c r="H1585" s="170"/>
      <c r="I1585" s="170"/>
      <c r="J1585" s="170"/>
      <c r="K1585" s="170"/>
      <c r="L1585" s="170"/>
      <c r="M1585" s="170"/>
    </row>
    <row r="1586" spans="1:13" ht="15.75">
      <c r="A1586" s="170"/>
      <c r="B1586" s="170"/>
      <c r="C1586" s="170"/>
      <c r="D1586" s="170"/>
      <c r="E1586" s="170"/>
      <c r="F1586" s="170"/>
      <c r="G1586" s="170"/>
      <c r="H1586" s="170"/>
      <c r="I1586" s="170"/>
      <c r="J1586" s="170"/>
      <c r="K1586" s="170"/>
      <c r="L1586" s="170"/>
      <c r="M1586" s="170"/>
    </row>
    <row r="1587" spans="1:13" ht="15.75">
      <c r="A1587" s="170"/>
      <c r="B1587" s="170"/>
      <c r="C1587" s="170"/>
      <c r="D1587" s="170"/>
      <c r="E1587" s="170"/>
      <c r="F1587" s="170"/>
      <c r="G1587" s="170"/>
      <c r="H1587" s="170"/>
      <c r="I1587" s="170"/>
      <c r="J1587" s="170"/>
      <c r="K1587" s="170"/>
      <c r="L1587" s="170"/>
      <c r="M1587" s="170"/>
    </row>
    <row r="1588" spans="1:13" ht="15.75">
      <c r="A1588" s="170"/>
      <c r="B1588" s="170"/>
      <c r="C1588" s="170"/>
      <c r="D1588" s="170"/>
      <c r="E1588" s="170"/>
      <c r="F1588" s="170"/>
      <c r="G1588" s="170"/>
      <c r="H1588" s="170"/>
      <c r="I1588" s="170"/>
      <c r="J1588" s="170"/>
      <c r="K1588" s="170"/>
      <c r="L1588" s="170"/>
      <c r="M1588" s="170"/>
    </row>
    <row r="1589" spans="1:13" ht="15.75">
      <c r="A1589" s="170"/>
      <c r="B1589" s="170"/>
      <c r="C1589" s="170"/>
      <c r="D1589" s="170"/>
      <c r="E1589" s="170"/>
      <c r="F1589" s="170"/>
      <c r="G1589" s="170"/>
      <c r="H1589" s="170"/>
      <c r="I1589" s="170"/>
      <c r="J1589" s="170"/>
      <c r="K1589" s="170"/>
      <c r="L1589" s="170"/>
      <c r="M1589" s="170"/>
    </row>
    <row r="1590" spans="1:13" ht="15.75">
      <c r="A1590" s="170"/>
      <c r="B1590" s="170"/>
      <c r="C1590" s="170"/>
      <c r="D1590" s="170"/>
      <c r="E1590" s="170"/>
      <c r="F1590" s="170"/>
      <c r="G1590" s="170"/>
      <c r="H1590" s="170"/>
      <c r="I1590" s="170"/>
      <c r="J1590" s="170"/>
      <c r="K1590" s="170"/>
      <c r="L1590" s="170"/>
      <c r="M1590" s="170"/>
    </row>
    <row r="1591" spans="1:13" ht="15.75">
      <c r="A1591" s="170"/>
      <c r="B1591" s="170"/>
      <c r="C1591" s="170"/>
      <c r="D1591" s="170"/>
      <c r="E1591" s="170"/>
      <c r="F1591" s="170"/>
      <c r="G1591" s="170"/>
      <c r="H1591" s="170"/>
      <c r="I1591" s="170"/>
      <c r="J1591" s="170"/>
      <c r="K1591" s="170"/>
      <c r="L1591" s="170"/>
      <c r="M1591" s="170"/>
    </row>
    <row r="1592" spans="1:13" ht="15.75">
      <c r="A1592" s="170"/>
      <c r="B1592" s="170"/>
      <c r="C1592" s="170"/>
      <c r="D1592" s="170"/>
      <c r="E1592" s="170"/>
      <c r="F1592" s="170"/>
      <c r="G1592" s="170"/>
      <c r="H1592" s="170"/>
      <c r="I1592" s="170"/>
      <c r="J1592" s="170"/>
      <c r="K1592" s="170"/>
      <c r="L1592" s="170"/>
      <c r="M1592" s="170"/>
    </row>
    <row r="1593" spans="1:13" ht="15.75">
      <c r="A1593" s="170"/>
      <c r="B1593" s="170"/>
      <c r="C1593" s="170"/>
      <c r="D1593" s="170"/>
      <c r="E1593" s="170"/>
      <c r="F1593" s="170"/>
      <c r="G1593" s="170"/>
      <c r="H1593" s="170"/>
      <c r="I1593" s="170"/>
      <c r="J1593" s="170"/>
      <c r="K1593" s="170"/>
      <c r="L1593" s="170"/>
      <c r="M1593" s="170"/>
    </row>
    <row r="1594" spans="1:13" ht="15.75">
      <c r="A1594" s="170"/>
      <c r="B1594" s="170"/>
      <c r="C1594" s="170"/>
      <c r="D1594" s="170"/>
      <c r="E1594" s="170"/>
      <c r="F1594" s="170"/>
      <c r="G1594" s="170"/>
      <c r="H1594" s="170"/>
      <c r="I1594" s="170"/>
      <c r="J1594" s="170"/>
      <c r="K1594" s="170"/>
      <c r="L1594" s="170"/>
      <c r="M1594" s="170"/>
    </row>
    <row r="1595" spans="1:13" ht="15.75">
      <c r="A1595" s="170"/>
      <c r="B1595" s="170"/>
      <c r="C1595" s="170"/>
      <c r="D1595" s="170"/>
      <c r="E1595" s="170"/>
      <c r="F1595" s="170"/>
      <c r="G1595" s="170"/>
      <c r="H1595" s="170"/>
      <c r="I1595" s="170"/>
      <c r="J1595" s="170"/>
      <c r="K1595" s="170"/>
      <c r="L1595" s="170"/>
      <c r="M1595" s="170"/>
    </row>
    <row r="1596" spans="1:13" ht="15.75">
      <c r="A1596" s="170"/>
      <c r="B1596" s="170"/>
      <c r="C1596" s="170"/>
      <c r="D1596" s="170"/>
      <c r="E1596" s="170"/>
      <c r="F1596" s="170"/>
      <c r="G1596" s="170"/>
      <c r="H1596" s="170"/>
      <c r="I1596" s="170"/>
      <c r="J1596" s="170"/>
      <c r="K1596" s="170"/>
      <c r="L1596" s="170"/>
      <c r="M1596" s="170"/>
    </row>
    <row r="1597" spans="1:13" ht="15.75">
      <c r="A1597" s="170"/>
      <c r="B1597" s="170"/>
      <c r="C1597" s="170"/>
      <c r="D1597" s="170"/>
      <c r="E1597" s="170"/>
      <c r="F1597" s="170"/>
      <c r="G1597" s="170"/>
      <c r="H1597" s="170"/>
      <c r="I1597" s="170"/>
      <c r="J1597" s="170"/>
      <c r="K1597" s="170"/>
      <c r="L1597" s="170"/>
      <c r="M1597" s="170"/>
    </row>
    <row r="1598" spans="1:13" ht="15.75">
      <c r="A1598" s="170"/>
      <c r="B1598" s="170"/>
      <c r="C1598" s="170"/>
      <c r="D1598" s="170"/>
      <c r="E1598" s="170"/>
      <c r="F1598" s="170"/>
      <c r="G1598" s="170"/>
      <c r="H1598" s="170"/>
      <c r="I1598" s="170"/>
      <c r="J1598" s="170"/>
      <c r="K1598" s="170"/>
      <c r="L1598" s="170"/>
      <c r="M1598" s="170"/>
    </row>
    <row r="1599" spans="1:13" ht="15.75">
      <c r="A1599" s="170"/>
      <c r="B1599" s="170"/>
      <c r="C1599" s="170"/>
      <c r="D1599" s="170"/>
      <c r="E1599" s="170"/>
      <c r="F1599" s="170"/>
      <c r="G1599" s="170"/>
      <c r="H1599" s="170"/>
      <c r="I1599" s="170"/>
      <c r="J1599" s="170"/>
      <c r="K1599" s="170"/>
      <c r="L1599" s="170"/>
      <c r="M1599" s="170"/>
    </row>
    <row r="1600" spans="1:13" ht="15.75">
      <c r="A1600" s="170"/>
      <c r="B1600" s="170"/>
      <c r="C1600" s="170"/>
      <c r="D1600" s="170"/>
      <c r="E1600" s="170"/>
      <c r="F1600" s="170"/>
      <c r="G1600" s="170"/>
      <c r="H1600" s="170"/>
      <c r="I1600" s="170"/>
      <c r="J1600" s="170"/>
      <c r="K1600" s="170"/>
      <c r="L1600" s="170"/>
      <c r="M1600" s="170"/>
    </row>
    <row r="1601" spans="1:13" ht="15.75">
      <c r="A1601" s="170"/>
      <c r="B1601" s="170"/>
      <c r="C1601" s="170"/>
      <c r="D1601" s="170"/>
      <c r="E1601" s="170"/>
      <c r="F1601" s="170"/>
      <c r="G1601" s="170"/>
      <c r="H1601" s="170"/>
      <c r="I1601" s="170"/>
      <c r="J1601" s="170"/>
      <c r="K1601" s="170"/>
      <c r="L1601" s="170"/>
      <c r="M1601" s="170"/>
    </row>
    <row r="1602" spans="1:13" ht="15.75">
      <c r="A1602" s="170"/>
      <c r="B1602" s="170"/>
      <c r="C1602" s="170"/>
      <c r="D1602" s="170"/>
      <c r="E1602" s="170"/>
      <c r="F1602" s="170"/>
      <c r="G1602" s="170"/>
      <c r="H1602" s="170"/>
      <c r="I1602" s="170"/>
      <c r="J1602" s="170"/>
      <c r="K1602" s="170"/>
      <c r="L1602" s="170"/>
      <c r="M1602" s="170"/>
    </row>
    <row r="1603" spans="1:13" ht="15.75">
      <c r="A1603" s="170"/>
      <c r="B1603" s="170"/>
      <c r="C1603" s="170"/>
      <c r="D1603" s="170"/>
      <c r="E1603" s="170"/>
      <c r="F1603" s="170"/>
      <c r="G1603" s="170"/>
      <c r="H1603" s="170"/>
      <c r="I1603" s="170"/>
      <c r="J1603" s="170"/>
      <c r="K1603" s="170"/>
      <c r="L1603" s="170"/>
      <c r="M1603" s="170"/>
    </row>
    <row r="1604" spans="1:13" ht="15.75">
      <c r="A1604" s="170"/>
      <c r="B1604" s="170"/>
      <c r="C1604" s="170"/>
      <c r="D1604" s="170"/>
      <c r="E1604" s="170"/>
      <c r="F1604" s="170"/>
      <c r="G1604" s="170"/>
      <c r="H1604" s="170"/>
      <c r="I1604" s="170"/>
      <c r="J1604" s="170"/>
      <c r="K1604" s="170"/>
      <c r="L1604" s="170"/>
      <c r="M1604" s="170"/>
    </row>
    <row r="1605" spans="1:13" ht="15.75">
      <c r="A1605" s="170"/>
      <c r="B1605" s="170"/>
      <c r="C1605" s="170"/>
      <c r="D1605" s="170"/>
      <c r="E1605" s="170"/>
      <c r="F1605" s="170"/>
      <c r="G1605" s="170"/>
      <c r="H1605" s="170"/>
      <c r="I1605" s="170"/>
      <c r="J1605" s="170"/>
      <c r="K1605" s="170"/>
      <c r="L1605" s="170"/>
      <c r="M1605" s="170"/>
    </row>
    <row r="1606" spans="1:13" ht="15.75">
      <c r="A1606" s="170"/>
      <c r="B1606" s="170"/>
      <c r="C1606" s="170"/>
      <c r="D1606" s="170"/>
      <c r="E1606" s="170"/>
      <c r="F1606" s="170"/>
      <c r="G1606" s="170"/>
      <c r="H1606" s="170"/>
      <c r="I1606" s="170"/>
      <c r="J1606" s="170"/>
      <c r="K1606" s="170"/>
      <c r="L1606" s="170"/>
      <c r="M1606" s="170"/>
    </row>
    <row r="1607" spans="1:13" ht="15.75">
      <c r="A1607" s="170"/>
      <c r="B1607" s="170"/>
      <c r="C1607" s="170"/>
      <c r="D1607" s="170"/>
      <c r="E1607" s="170"/>
      <c r="F1607" s="170"/>
      <c r="G1607" s="170"/>
      <c r="H1607" s="170"/>
      <c r="I1607" s="170"/>
      <c r="J1607" s="170"/>
      <c r="K1607" s="170"/>
      <c r="L1607" s="170"/>
      <c r="M1607" s="170"/>
    </row>
    <row r="1608" spans="1:13" ht="15.75">
      <c r="A1608" s="170"/>
      <c r="B1608" s="170"/>
      <c r="C1608" s="170"/>
      <c r="D1608" s="170"/>
      <c r="E1608" s="170"/>
      <c r="F1608" s="170"/>
      <c r="G1608" s="170"/>
      <c r="H1608" s="170"/>
      <c r="I1608" s="170"/>
      <c r="J1608" s="170"/>
      <c r="K1608" s="170"/>
      <c r="L1608" s="170"/>
      <c r="M1608" s="170"/>
    </row>
    <row r="1609" spans="1:13" ht="15.75">
      <c r="A1609" s="170"/>
      <c r="B1609" s="170"/>
      <c r="C1609" s="170"/>
      <c r="D1609" s="170"/>
      <c r="E1609" s="170"/>
      <c r="F1609" s="170"/>
      <c r="G1609" s="170"/>
      <c r="H1609" s="170"/>
      <c r="I1609" s="170"/>
      <c r="J1609" s="170"/>
      <c r="K1609" s="170"/>
      <c r="L1609" s="170"/>
      <c r="M1609" s="170"/>
    </row>
    <row r="1610" spans="1:13" ht="15.75">
      <c r="A1610" s="170"/>
      <c r="B1610" s="170"/>
      <c r="C1610" s="170"/>
      <c r="D1610" s="170"/>
      <c r="E1610" s="170"/>
      <c r="F1610" s="170"/>
      <c r="G1610" s="170"/>
      <c r="H1610" s="170"/>
      <c r="I1610" s="170"/>
      <c r="J1610" s="170"/>
      <c r="K1610" s="170"/>
      <c r="L1610" s="170"/>
      <c r="M1610" s="170"/>
    </row>
    <row r="1611" spans="1:13" ht="15.75">
      <c r="A1611" s="170"/>
      <c r="B1611" s="170"/>
      <c r="C1611" s="170"/>
      <c r="D1611" s="170"/>
      <c r="E1611" s="170"/>
      <c r="F1611" s="170"/>
      <c r="G1611" s="170"/>
      <c r="H1611" s="170"/>
      <c r="I1611" s="170"/>
      <c r="J1611" s="170"/>
      <c r="K1611" s="170"/>
      <c r="L1611" s="170"/>
      <c r="M1611" s="170"/>
    </row>
    <row r="1612" spans="1:13" ht="15.75">
      <c r="A1612" s="170"/>
      <c r="B1612" s="170"/>
      <c r="C1612" s="170"/>
      <c r="D1612" s="170"/>
      <c r="E1612" s="170"/>
      <c r="F1612" s="170"/>
      <c r="G1612" s="170"/>
      <c r="H1612" s="170"/>
      <c r="I1612" s="170"/>
      <c r="J1612" s="170"/>
      <c r="K1612" s="170"/>
      <c r="L1612" s="170"/>
      <c r="M1612" s="170"/>
    </row>
    <row r="1613" spans="1:13" ht="15.75">
      <c r="A1613" s="170"/>
      <c r="B1613" s="170"/>
      <c r="C1613" s="170"/>
      <c r="D1613" s="170"/>
      <c r="E1613" s="170"/>
      <c r="F1613" s="170"/>
      <c r="G1613" s="170"/>
      <c r="H1613" s="170"/>
      <c r="I1613" s="170"/>
      <c r="J1613" s="170"/>
      <c r="K1613" s="170"/>
      <c r="L1613" s="170"/>
      <c r="M1613" s="170"/>
    </row>
    <row r="1614" spans="1:13" ht="15.75">
      <c r="A1614" s="170"/>
      <c r="B1614" s="170"/>
      <c r="C1614" s="170"/>
      <c r="D1614" s="170"/>
      <c r="E1614" s="170"/>
      <c r="F1614" s="170"/>
      <c r="G1614" s="170"/>
      <c r="H1614" s="170"/>
      <c r="I1614" s="170"/>
      <c r="J1614" s="170"/>
      <c r="K1614" s="170"/>
      <c r="L1614" s="170"/>
      <c r="M1614" s="170"/>
    </row>
    <row r="1615" spans="1:13" ht="15.75">
      <c r="A1615" s="170"/>
      <c r="B1615" s="170"/>
      <c r="C1615" s="170"/>
      <c r="D1615" s="170"/>
      <c r="E1615" s="170"/>
      <c r="F1615" s="170"/>
      <c r="G1615" s="170"/>
      <c r="H1615" s="170"/>
      <c r="I1615" s="170"/>
      <c r="J1615" s="170"/>
      <c r="K1615" s="170"/>
      <c r="L1615" s="170"/>
      <c r="M1615" s="170"/>
    </row>
    <row r="1616" spans="1:13" ht="15.75">
      <c r="A1616" s="170"/>
      <c r="B1616" s="170"/>
      <c r="C1616" s="170"/>
      <c r="D1616" s="170"/>
      <c r="E1616" s="170"/>
      <c r="F1616" s="170"/>
      <c r="G1616" s="170"/>
      <c r="H1616" s="170"/>
      <c r="I1616" s="170"/>
      <c r="J1616" s="170"/>
      <c r="K1616" s="170"/>
      <c r="L1616" s="170"/>
      <c r="M1616" s="170"/>
    </row>
    <row r="1617" spans="1:13" ht="15.75">
      <c r="A1617" s="170"/>
      <c r="B1617" s="170"/>
      <c r="C1617" s="170"/>
      <c r="D1617" s="170"/>
      <c r="E1617" s="170"/>
      <c r="F1617" s="170"/>
      <c r="G1617" s="170"/>
      <c r="H1617" s="170"/>
      <c r="I1617" s="170"/>
      <c r="J1617" s="170"/>
      <c r="K1617" s="170"/>
      <c r="L1617" s="170"/>
      <c r="M1617" s="170"/>
    </row>
    <row r="1618" spans="1:13" ht="15.75">
      <c r="A1618" s="170"/>
      <c r="B1618" s="170"/>
      <c r="C1618" s="170"/>
      <c r="D1618" s="170"/>
      <c r="E1618" s="170"/>
      <c r="F1618" s="170"/>
      <c r="G1618" s="170"/>
      <c r="H1618" s="170"/>
      <c r="I1618" s="170"/>
      <c r="J1618" s="170"/>
      <c r="K1618" s="170"/>
      <c r="L1618" s="170"/>
      <c r="M1618" s="170"/>
    </row>
    <row r="1619" spans="1:13" ht="15.75">
      <c r="A1619" s="170"/>
      <c r="B1619" s="170"/>
      <c r="C1619" s="170"/>
      <c r="D1619" s="170"/>
      <c r="E1619" s="170"/>
      <c r="F1619" s="170"/>
      <c r="G1619" s="170"/>
      <c r="H1619" s="170"/>
      <c r="I1619" s="170"/>
      <c r="J1619" s="170"/>
      <c r="K1619" s="170"/>
      <c r="L1619" s="170"/>
      <c r="M1619" s="170"/>
    </row>
    <row r="1620" spans="1:13" ht="15.75">
      <c r="A1620" s="170"/>
      <c r="B1620" s="170"/>
      <c r="C1620" s="170"/>
      <c r="D1620" s="170"/>
      <c r="E1620" s="170"/>
      <c r="F1620" s="170"/>
      <c r="G1620" s="170"/>
      <c r="H1620" s="170"/>
      <c r="I1620" s="170"/>
      <c r="J1620" s="170"/>
      <c r="K1620" s="170"/>
      <c r="L1620" s="170"/>
      <c r="M1620" s="170"/>
    </row>
    <row r="1621" spans="1:13" ht="15.75">
      <c r="A1621" s="170"/>
      <c r="B1621" s="170"/>
      <c r="C1621" s="170"/>
      <c r="D1621" s="170"/>
      <c r="E1621" s="170"/>
      <c r="F1621" s="170"/>
      <c r="G1621" s="170"/>
      <c r="H1621" s="170"/>
      <c r="I1621" s="170"/>
      <c r="J1621" s="170"/>
      <c r="K1621" s="170"/>
      <c r="L1621" s="170"/>
      <c r="M1621" s="170"/>
    </row>
    <row r="1622" spans="1:13" ht="15.75">
      <c r="A1622" s="170"/>
      <c r="B1622" s="170"/>
      <c r="C1622" s="170"/>
      <c r="D1622" s="170"/>
      <c r="E1622" s="170"/>
      <c r="F1622" s="170"/>
      <c r="G1622" s="170"/>
      <c r="H1622" s="170"/>
      <c r="I1622" s="170"/>
      <c r="J1622" s="170"/>
      <c r="K1622" s="170"/>
      <c r="L1622" s="170"/>
      <c r="M1622" s="170"/>
    </row>
    <row r="1623" spans="1:13" ht="15.75">
      <c r="A1623" s="170"/>
      <c r="B1623" s="170"/>
      <c r="C1623" s="170"/>
      <c r="D1623" s="170"/>
      <c r="E1623" s="170"/>
      <c r="F1623" s="170"/>
      <c r="G1623" s="170"/>
      <c r="H1623" s="170"/>
      <c r="I1623" s="170"/>
      <c r="J1623" s="170"/>
      <c r="K1623" s="170"/>
      <c r="L1623" s="170"/>
      <c r="M1623" s="170"/>
    </row>
    <row r="1624" spans="1:13" ht="15.75">
      <c r="A1624" s="170"/>
      <c r="B1624" s="170"/>
      <c r="C1624" s="170"/>
      <c r="D1624" s="170"/>
      <c r="E1624" s="170"/>
      <c r="F1624" s="170"/>
      <c r="G1624" s="170"/>
      <c r="H1624" s="170"/>
      <c r="I1624" s="170"/>
      <c r="J1624" s="170"/>
      <c r="K1624" s="170"/>
      <c r="L1624" s="170"/>
      <c r="M1624" s="170"/>
    </row>
    <row r="1625" spans="1:13" ht="15.75">
      <c r="A1625" s="170"/>
      <c r="B1625" s="170"/>
      <c r="C1625" s="170"/>
      <c r="D1625" s="170"/>
      <c r="E1625" s="170"/>
      <c r="F1625" s="170"/>
      <c r="G1625" s="170"/>
      <c r="H1625" s="170"/>
      <c r="I1625" s="170"/>
      <c r="J1625" s="170"/>
      <c r="K1625" s="170"/>
      <c r="L1625" s="170"/>
      <c r="M1625" s="170"/>
    </row>
    <row r="1626" spans="1:13" ht="15.75">
      <c r="A1626" s="170"/>
      <c r="B1626" s="170"/>
      <c r="C1626" s="170"/>
      <c r="D1626" s="170"/>
      <c r="E1626" s="170"/>
      <c r="F1626" s="170"/>
      <c r="G1626" s="170"/>
      <c r="H1626" s="170"/>
      <c r="I1626" s="170"/>
      <c r="J1626" s="170"/>
      <c r="K1626" s="170"/>
      <c r="L1626" s="170"/>
      <c r="M1626" s="170"/>
    </row>
    <row r="1627" spans="1:13" ht="15.75">
      <c r="A1627" s="170"/>
      <c r="B1627" s="170"/>
      <c r="C1627" s="170"/>
      <c r="D1627" s="170"/>
      <c r="E1627" s="170"/>
      <c r="F1627" s="170"/>
      <c r="G1627" s="170"/>
      <c r="H1627" s="170"/>
      <c r="I1627" s="170"/>
      <c r="J1627" s="170"/>
      <c r="K1627" s="170"/>
      <c r="L1627" s="170"/>
      <c r="M1627" s="170"/>
    </row>
    <row r="1628" spans="1:13" ht="15.75">
      <c r="A1628" s="170"/>
      <c r="B1628" s="170"/>
      <c r="C1628" s="170"/>
      <c r="D1628" s="170"/>
      <c r="E1628" s="170"/>
      <c r="F1628" s="170"/>
      <c r="G1628" s="170"/>
      <c r="H1628" s="170"/>
      <c r="I1628" s="170"/>
      <c r="J1628" s="170"/>
      <c r="K1628" s="170"/>
      <c r="L1628" s="170"/>
      <c r="M1628" s="170"/>
    </row>
    <row r="1629" spans="1:13" ht="15.75">
      <c r="A1629" s="170"/>
      <c r="B1629" s="170"/>
      <c r="C1629" s="170"/>
      <c r="D1629" s="170"/>
      <c r="E1629" s="170"/>
      <c r="F1629" s="170"/>
      <c r="G1629" s="170"/>
      <c r="H1629" s="170"/>
      <c r="I1629" s="170"/>
      <c r="J1629" s="170"/>
      <c r="K1629" s="170"/>
      <c r="L1629" s="170"/>
      <c r="M1629" s="170"/>
    </row>
    <row r="1630" spans="1:13" ht="15.75">
      <c r="A1630" s="170"/>
      <c r="B1630" s="170"/>
      <c r="C1630" s="170"/>
      <c r="D1630" s="170"/>
      <c r="E1630" s="170"/>
      <c r="F1630" s="170"/>
      <c r="G1630" s="170"/>
      <c r="H1630" s="170"/>
      <c r="I1630" s="170"/>
      <c r="J1630" s="170"/>
      <c r="K1630" s="170"/>
      <c r="L1630" s="170"/>
      <c r="M1630" s="170"/>
    </row>
    <row r="1631" spans="1:13" ht="15.75">
      <c r="A1631" s="170"/>
      <c r="B1631" s="170"/>
      <c r="C1631" s="170"/>
      <c r="D1631" s="170"/>
      <c r="E1631" s="170"/>
      <c r="F1631" s="170"/>
      <c r="G1631" s="170"/>
      <c r="H1631" s="170"/>
      <c r="I1631" s="170"/>
      <c r="J1631" s="170"/>
      <c r="K1631" s="170"/>
      <c r="L1631" s="170"/>
      <c r="M1631" s="170"/>
    </row>
    <row r="1632" spans="1:13" ht="15.75">
      <c r="A1632" s="170"/>
      <c r="B1632" s="170"/>
      <c r="C1632" s="170"/>
      <c r="D1632" s="170"/>
      <c r="E1632" s="170"/>
      <c r="F1632" s="170"/>
      <c r="G1632" s="170"/>
      <c r="H1632" s="170"/>
      <c r="I1632" s="170"/>
      <c r="J1632" s="170"/>
      <c r="K1632" s="170"/>
      <c r="L1632" s="170"/>
      <c r="M1632" s="170"/>
    </row>
    <row r="1633" spans="1:13" ht="15.75">
      <c r="A1633" s="170"/>
      <c r="B1633" s="170"/>
      <c r="C1633" s="170"/>
      <c r="D1633" s="170"/>
      <c r="E1633" s="170"/>
      <c r="F1633" s="170"/>
      <c r="G1633" s="170"/>
      <c r="H1633" s="170"/>
      <c r="I1633" s="170"/>
      <c r="J1633" s="170"/>
      <c r="K1633" s="170"/>
      <c r="L1633" s="170"/>
      <c r="M1633" s="170"/>
    </row>
    <row r="1634" spans="1:13" ht="15.75">
      <c r="A1634" s="170"/>
      <c r="B1634" s="170"/>
      <c r="C1634" s="170"/>
      <c r="D1634" s="170"/>
      <c r="E1634" s="170"/>
      <c r="F1634" s="170"/>
      <c r="G1634" s="170"/>
      <c r="H1634" s="170"/>
      <c r="I1634" s="170"/>
      <c r="J1634" s="170"/>
      <c r="K1634" s="170"/>
      <c r="L1634" s="170"/>
      <c r="M1634" s="170"/>
    </row>
    <row r="1635" spans="1:13" ht="15.75">
      <c r="A1635" s="170"/>
      <c r="B1635" s="170"/>
      <c r="C1635" s="170"/>
      <c r="D1635" s="170"/>
      <c r="E1635" s="170"/>
      <c r="F1635" s="170"/>
      <c r="G1635" s="170"/>
      <c r="H1635" s="170"/>
      <c r="I1635" s="170"/>
      <c r="J1635" s="170"/>
      <c r="K1635" s="170"/>
      <c r="L1635" s="170"/>
      <c r="M1635" s="170"/>
    </row>
    <row r="1636" spans="1:13" ht="15.75">
      <c r="A1636" s="170"/>
      <c r="B1636" s="170"/>
      <c r="C1636" s="170"/>
      <c r="D1636" s="170"/>
      <c r="E1636" s="170"/>
      <c r="F1636" s="170"/>
      <c r="G1636" s="170"/>
      <c r="H1636" s="170"/>
      <c r="I1636" s="170"/>
      <c r="J1636" s="170"/>
      <c r="K1636" s="170"/>
      <c r="L1636" s="170"/>
      <c r="M1636" s="170"/>
    </row>
    <row r="1637" spans="1:13" ht="15.75">
      <c r="A1637" s="170"/>
      <c r="B1637" s="170"/>
      <c r="C1637" s="170"/>
      <c r="D1637" s="170"/>
      <c r="E1637" s="170"/>
      <c r="F1637" s="170"/>
      <c r="G1637" s="170"/>
      <c r="H1637" s="170"/>
      <c r="I1637" s="170"/>
      <c r="J1637" s="170"/>
      <c r="K1637" s="170"/>
      <c r="L1637" s="170"/>
      <c r="M1637" s="170"/>
    </row>
    <row r="1638" spans="1:13" ht="15.75">
      <c r="A1638" s="170"/>
      <c r="B1638" s="170"/>
      <c r="C1638" s="170"/>
      <c r="D1638" s="170"/>
      <c r="E1638" s="170"/>
      <c r="F1638" s="170"/>
      <c r="G1638" s="170"/>
      <c r="H1638" s="170"/>
      <c r="I1638" s="170"/>
      <c r="J1638" s="170"/>
      <c r="K1638" s="170"/>
      <c r="L1638" s="170"/>
      <c r="M1638" s="170"/>
    </row>
    <row r="1639" spans="1:13" ht="15.75">
      <c r="A1639" s="170"/>
      <c r="B1639" s="170"/>
      <c r="C1639" s="170"/>
      <c r="D1639" s="170"/>
      <c r="E1639" s="170"/>
      <c r="F1639" s="170"/>
      <c r="G1639" s="170"/>
      <c r="H1639" s="170"/>
      <c r="I1639" s="170"/>
      <c r="J1639" s="170"/>
      <c r="K1639" s="170"/>
      <c r="L1639" s="170"/>
      <c r="M1639" s="170"/>
    </row>
    <row r="1640" spans="1:13" ht="15.75">
      <c r="A1640" s="170"/>
      <c r="B1640" s="170"/>
      <c r="C1640" s="170"/>
      <c r="D1640" s="170"/>
      <c r="E1640" s="170"/>
      <c r="F1640" s="170"/>
      <c r="G1640" s="170"/>
      <c r="H1640" s="170"/>
      <c r="I1640" s="170"/>
      <c r="J1640" s="170"/>
      <c r="K1640" s="170"/>
      <c r="L1640" s="170"/>
      <c r="M1640" s="170"/>
    </row>
    <row r="1641" spans="1:13" ht="15.75">
      <c r="A1641" s="170"/>
      <c r="B1641" s="170"/>
      <c r="C1641" s="170"/>
      <c r="D1641" s="170"/>
      <c r="E1641" s="170"/>
      <c r="F1641" s="170"/>
      <c r="G1641" s="170"/>
      <c r="H1641" s="170"/>
      <c r="I1641" s="170"/>
      <c r="J1641" s="170"/>
      <c r="K1641" s="170"/>
      <c r="L1641" s="170"/>
      <c r="M1641" s="170"/>
    </row>
    <row r="1642" spans="1:13" ht="15.75">
      <c r="A1642" s="170"/>
      <c r="B1642" s="170"/>
      <c r="C1642" s="170"/>
      <c r="D1642" s="170"/>
      <c r="E1642" s="170"/>
      <c r="F1642" s="170"/>
      <c r="G1642" s="170"/>
      <c r="H1642" s="170"/>
      <c r="I1642" s="170"/>
      <c r="J1642" s="170"/>
      <c r="K1642" s="170"/>
      <c r="L1642" s="170"/>
      <c r="M1642" s="170"/>
    </row>
    <row r="1643" spans="1:13" ht="15.75">
      <c r="A1643" s="170"/>
      <c r="B1643" s="170"/>
      <c r="C1643" s="170"/>
      <c r="D1643" s="170"/>
      <c r="E1643" s="170"/>
      <c r="F1643" s="170"/>
      <c r="G1643" s="170"/>
      <c r="H1643" s="170"/>
      <c r="I1643" s="170"/>
      <c r="J1643" s="170"/>
      <c r="K1643" s="170"/>
      <c r="L1643" s="170"/>
      <c r="M1643" s="170"/>
    </row>
    <row r="1644" spans="1:13" ht="15.75">
      <c r="A1644" s="170"/>
      <c r="B1644" s="170"/>
      <c r="C1644" s="170"/>
      <c r="D1644" s="170"/>
      <c r="E1644" s="170"/>
      <c r="F1644" s="170"/>
      <c r="G1644" s="170"/>
      <c r="H1644" s="170"/>
      <c r="I1644" s="170"/>
      <c r="J1644" s="170"/>
      <c r="K1644" s="170"/>
      <c r="L1644" s="170"/>
      <c r="M1644" s="170"/>
    </row>
    <row r="1645" spans="1:13" ht="15.75">
      <c r="A1645" s="170"/>
      <c r="B1645" s="170"/>
      <c r="C1645" s="170"/>
      <c r="D1645" s="170"/>
      <c r="E1645" s="170"/>
      <c r="F1645" s="170"/>
      <c r="G1645" s="170"/>
      <c r="H1645" s="170"/>
      <c r="I1645" s="170"/>
      <c r="J1645" s="170"/>
      <c r="K1645" s="170"/>
      <c r="L1645" s="170"/>
      <c r="M1645" s="170"/>
    </row>
    <row r="1646" spans="1:13" ht="15.75">
      <c r="A1646" s="170"/>
      <c r="B1646" s="170"/>
      <c r="C1646" s="170"/>
      <c r="D1646" s="170"/>
      <c r="E1646" s="170"/>
      <c r="F1646" s="170"/>
      <c r="G1646" s="170"/>
      <c r="H1646" s="170"/>
      <c r="I1646" s="170"/>
      <c r="J1646" s="170"/>
      <c r="K1646" s="170"/>
      <c r="L1646" s="170"/>
      <c r="M1646" s="170"/>
    </row>
    <row r="1647" spans="1:13" ht="15.75">
      <c r="A1647" s="170"/>
      <c r="B1647" s="170"/>
      <c r="C1647" s="170"/>
      <c r="D1647" s="170"/>
      <c r="E1647" s="170"/>
      <c r="F1647" s="170"/>
      <c r="G1647" s="170"/>
      <c r="H1647" s="170"/>
      <c r="I1647" s="170"/>
      <c r="J1647" s="170"/>
      <c r="K1647" s="170"/>
      <c r="L1647" s="170"/>
      <c r="M1647" s="170"/>
    </row>
    <row r="1648" spans="1:13" ht="15.75">
      <c r="A1648" s="170"/>
      <c r="B1648" s="170"/>
      <c r="C1648" s="170"/>
      <c r="D1648" s="170"/>
      <c r="E1648" s="170"/>
      <c r="F1648" s="170"/>
      <c r="G1648" s="170"/>
      <c r="H1648" s="170"/>
      <c r="I1648" s="170"/>
      <c r="J1648" s="170"/>
      <c r="K1648" s="170"/>
      <c r="L1648" s="170"/>
      <c r="M1648" s="170"/>
    </row>
    <row r="1649" spans="1:13" ht="15.75">
      <c r="A1649" s="170"/>
      <c r="B1649" s="170"/>
      <c r="C1649" s="170"/>
      <c r="D1649" s="170"/>
      <c r="E1649" s="170"/>
      <c r="F1649" s="170"/>
      <c r="G1649" s="170"/>
      <c r="H1649" s="170"/>
      <c r="I1649" s="170"/>
      <c r="J1649" s="170"/>
      <c r="K1649" s="170"/>
      <c r="L1649" s="170"/>
      <c r="M1649" s="170"/>
    </row>
    <row r="1650" spans="1:13" ht="15.75">
      <c r="A1650" s="170"/>
      <c r="B1650" s="170"/>
      <c r="C1650" s="170"/>
      <c r="D1650" s="170"/>
      <c r="E1650" s="170"/>
      <c r="F1650" s="170"/>
      <c r="G1650" s="170"/>
      <c r="H1650" s="170"/>
      <c r="I1650" s="170"/>
      <c r="J1650" s="170"/>
      <c r="K1650" s="170"/>
      <c r="L1650" s="170"/>
      <c r="M1650" s="170"/>
    </row>
    <row r="1651" spans="1:13" ht="15.75">
      <c r="A1651" s="170"/>
      <c r="B1651" s="170"/>
      <c r="C1651" s="170"/>
      <c r="D1651" s="170"/>
      <c r="E1651" s="170"/>
      <c r="F1651" s="170"/>
      <c r="G1651" s="170"/>
      <c r="H1651" s="170"/>
      <c r="I1651" s="170"/>
      <c r="J1651" s="170"/>
      <c r="K1651" s="170"/>
      <c r="L1651" s="170"/>
      <c r="M1651" s="170"/>
    </row>
    <row r="1652" spans="1:13" ht="15.75">
      <c r="A1652" s="170"/>
      <c r="B1652" s="170"/>
      <c r="C1652" s="170"/>
      <c r="D1652" s="170"/>
      <c r="E1652" s="170"/>
      <c r="F1652" s="170"/>
      <c r="G1652" s="170"/>
      <c r="H1652" s="170"/>
      <c r="I1652" s="170"/>
      <c r="J1652" s="170"/>
      <c r="K1652" s="170"/>
      <c r="L1652" s="170"/>
      <c r="M1652" s="170"/>
    </row>
    <row r="1653" spans="1:13" ht="15.75">
      <c r="A1653" s="170"/>
      <c r="B1653" s="170"/>
      <c r="C1653" s="170"/>
      <c r="D1653" s="170"/>
      <c r="E1653" s="170"/>
      <c r="F1653" s="170"/>
      <c r="G1653" s="170"/>
      <c r="H1653" s="170"/>
      <c r="I1653" s="170"/>
      <c r="J1653" s="170"/>
      <c r="K1653" s="170"/>
      <c r="L1653" s="170"/>
      <c r="M1653" s="170"/>
    </row>
    <row r="1654" spans="1:13" ht="15.75">
      <c r="A1654" s="170"/>
      <c r="B1654" s="170"/>
      <c r="C1654" s="170"/>
      <c r="D1654" s="170"/>
      <c r="E1654" s="170"/>
      <c r="F1654" s="170"/>
      <c r="G1654" s="170"/>
      <c r="H1654" s="170"/>
      <c r="I1654" s="170"/>
      <c r="J1654" s="170"/>
      <c r="K1654" s="170"/>
      <c r="L1654" s="170"/>
      <c r="M1654" s="170"/>
    </row>
    <row r="1655" spans="1:13" ht="15.75">
      <c r="A1655" s="170"/>
      <c r="B1655" s="170"/>
      <c r="C1655" s="170"/>
      <c r="D1655" s="170"/>
      <c r="E1655" s="170"/>
      <c r="F1655" s="170"/>
      <c r="G1655" s="170"/>
      <c r="H1655" s="170"/>
      <c r="I1655" s="170"/>
      <c r="J1655" s="170"/>
      <c r="K1655" s="170"/>
      <c r="L1655" s="170"/>
      <c r="M1655" s="170"/>
    </row>
    <row r="1656" spans="1:13" ht="15.75">
      <c r="A1656" s="170"/>
      <c r="B1656" s="170"/>
      <c r="C1656" s="170"/>
      <c r="D1656" s="170"/>
      <c r="E1656" s="170"/>
      <c r="F1656" s="170"/>
      <c r="G1656" s="170"/>
      <c r="H1656" s="170"/>
      <c r="I1656" s="170"/>
      <c r="J1656" s="170"/>
      <c r="K1656" s="170"/>
      <c r="L1656" s="170"/>
      <c r="M1656" s="170"/>
    </row>
    <row r="1657" spans="1:13" ht="15.75">
      <c r="A1657" s="170"/>
      <c r="B1657" s="170"/>
      <c r="C1657" s="170"/>
      <c r="D1657" s="170"/>
      <c r="E1657" s="170"/>
      <c r="F1657" s="170"/>
      <c r="G1657" s="170"/>
      <c r="H1657" s="170"/>
      <c r="I1657" s="170"/>
      <c r="J1657" s="170"/>
      <c r="K1657" s="170"/>
      <c r="L1657" s="170"/>
      <c r="M1657" s="170"/>
    </row>
    <row r="1658" spans="1:13" ht="15.75">
      <c r="A1658" s="170"/>
      <c r="B1658" s="170"/>
      <c r="C1658" s="170"/>
      <c r="D1658" s="170"/>
      <c r="E1658" s="170"/>
      <c r="F1658" s="170"/>
      <c r="G1658" s="170"/>
      <c r="H1658" s="170"/>
      <c r="I1658" s="170"/>
      <c r="J1658" s="170"/>
      <c r="K1658" s="170"/>
      <c r="L1658" s="170"/>
      <c r="M1658" s="170"/>
    </row>
    <row r="1659" spans="1:13" ht="15.75">
      <c r="A1659" s="170"/>
      <c r="B1659" s="170"/>
      <c r="C1659" s="170"/>
      <c r="D1659" s="170"/>
      <c r="E1659" s="170"/>
      <c r="F1659" s="170"/>
      <c r="G1659" s="170"/>
      <c r="H1659" s="170"/>
      <c r="I1659" s="170"/>
      <c r="J1659" s="170"/>
      <c r="K1659" s="170"/>
      <c r="L1659" s="170"/>
      <c r="M1659" s="170"/>
    </row>
    <row r="1660" spans="1:13" ht="15.75">
      <c r="A1660" s="170"/>
      <c r="B1660" s="170"/>
      <c r="C1660" s="170"/>
      <c r="D1660" s="170"/>
      <c r="E1660" s="170"/>
      <c r="F1660" s="170"/>
      <c r="G1660" s="170"/>
      <c r="H1660" s="170"/>
      <c r="I1660" s="170"/>
      <c r="J1660" s="170"/>
      <c r="K1660" s="170"/>
      <c r="L1660" s="170"/>
      <c r="M1660" s="170"/>
    </row>
    <row r="1661" spans="1:13" ht="15.75">
      <c r="A1661" s="170"/>
      <c r="B1661" s="170"/>
      <c r="C1661" s="170"/>
      <c r="D1661" s="170"/>
      <c r="E1661" s="170"/>
      <c r="F1661" s="170"/>
      <c r="G1661" s="170"/>
      <c r="H1661" s="170"/>
      <c r="I1661" s="170"/>
      <c r="J1661" s="170"/>
      <c r="K1661" s="170"/>
      <c r="L1661" s="170"/>
      <c r="M1661" s="170"/>
    </row>
    <row r="1662" spans="1:13" ht="15.75">
      <c r="A1662" s="170"/>
      <c r="B1662" s="170"/>
      <c r="C1662" s="170"/>
      <c r="D1662" s="170"/>
      <c r="E1662" s="170"/>
      <c r="F1662" s="170"/>
      <c r="G1662" s="170"/>
      <c r="H1662" s="170"/>
      <c r="I1662" s="170"/>
      <c r="J1662" s="170"/>
      <c r="K1662" s="170"/>
      <c r="L1662" s="170"/>
      <c r="M1662" s="170"/>
    </row>
    <row r="1663" spans="1:13" ht="15.75">
      <c r="A1663" s="170"/>
      <c r="B1663" s="170"/>
      <c r="C1663" s="170"/>
      <c r="D1663" s="170"/>
      <c r="E1663" s="170"/>
      <c r="F1663" s="170"/>
      <c r="G1663" s="170"/>
      <c r="H1663" s="170"/>
      <c r="I1663" s="170"/>
      <c r="J1663" s="170"/>
      <c r="K1663" s="170"/>
      <c r="L1663" s="170"/>
      <c r="M1663" s="170"/>
    </row>
    <row r="1664" spans="1:13" ht="15.75">
      <c r="A1664" s="170"/>
      <c r="B1664" s="170"/>
      <c r="C1664" s="170"/>
      <c r="D1664" s="170"/>
      <c r="E1664" s="170"/>
      <c r="F1664" s="170"/>
      <c r="G1664" s="170"/>
      <c r="H1664" s="170"/>
      <c r="I1664" s="170"/>
      <c r="J1664" s="170"/>
      <c r="K1664" s="170"/>
      <c r="L1664" s="170"/>
      <c r="M1664" s="170"/>
    </row>
    <row r="1665" spans="1:13" ht="15.75">
      <c r="A1665" s="170"/>
      <c r="B1665" s="170"/>
      <c r="C1665" s="170"/>
      <c r="D1665" s="170"/>
      <c r="E1665" s="170"/>
      <c r="F1665" s="170"/>
      <c r="G1665" s="170"/>
      <c r="H1665" s="170"/>
      <c r="I1665" s="170"/>
      <c r="J1665" s="170"/>
      <c r="K1665" s="170"/>
      <c r="L1665" s="170"/>
      <c r="M1665" s="170"/>
    </row>
    <row r="1666" spans="1:13" ht="15.75">
      <c r="A1666" s="170"/>
      <c r="B1666" s="170"/>
      <c r="C1666" s="170"/>
      <c r="D1666" s="170"/>
      <c r="E1666" s="170"/>
      <c r="F1666" s="170"/>
      <c r="G1666" s="170"/>
      <c r="H1666" s="170"/>
      <c r="I1666" s="170"/>
      <c r="J1666" s="170"/>
      <c r="K1666" s="170"/>
      <c r="L1666" s="170"/>
      <c r="M1666" s="170"/>
    </row>
    <row r="1667" spans="1:13" ht="15.75">
      <c r="A1667" s="170"/>
      <c r="B1667" s="170"/>
      <c r="C1667" s="170"/>
      <c r="D1667" s="170"/>
      <c r="E1667" s="170"/>
      <c r="F1667" s="170"/>
      <c r="G1667" s="170"/>
      <c r="H1667" s="170"/>
      <c r="I1667" s="170"/>
      <c r="J1667" s="170"/>
      <c r="K1667" s="170"/>
      <c r="L1667" s="170"/>
      <c r="M1667" s="170"/>
    </row>
    <row r="1668" spans="1:13" ht="15.75">
      <c r="A1668" s="170"/>
      <c r="B1668" s="170"/>
      <c r="C1668" s="170"/>
      <c r="D1668" s="170"/>
      <c r="E1668" s="170"/>
      <c r="F1668" s="170"/>
      <c r="G1668" s="170"/>
      <c r="H1668" s="170"/>
      <c r="I1668" s="170"/>
      <c r="J1668" s="170"/>
      <c r="K1668" s="170"/>
      <c r="L1668" s="170"/>
      <c r="M1668" s="170"/>
    </row>
    <row r="1669" spans="1:13" ht="15.75">
      <c r="A1669" s="170"/>
      <c r="B1669" s="170"/>
      <c r="C1669" s="170"/>
      <c r="D1669" s="170"/>
      <c r="E1669" s="170"/>
      <c r="F1669" s="170"/>
      <c r="G1669" s="170"/>
      <c r="H1669" s="170"/>
      <c r="I1669" s="170"/>
      <c r="J1669" s="170"/>
      <c r="K1669" s="170"/>
      <c r="L1669" s="170"/>
      <c r="M1669" s="170"/>
    </row>
    <row r="1670" spans="1:13" ht="15.75">
      <c r="A1670" s="170"/>
      <c r="B1670" s="170"/>
      <c r="C1670" s="170"/>
      <c r="D1670" s="170"/>
      <c r="E1670" s="170"/>
      <c r="F1670" s="170"/>
      <c r="G1670" s="170"/>
      <c r="H1670" s="170"/>
      <c r="I1670" s="170"/>
      <c r="J1670" s="170"/>
      <c r="K1670" s="170"/>
      <c r="L1670" s="170"/>
      <c r="M1670" s="170"/>
    </row>
    <row r="1671" spans="1:13" ht="15.75">
      <c r="A1671" s="170"/>
      <c r="B1671" s="170"/>
      <c r="C1671" s="170"/>
      <c r="D1671" s="170"/>
      <c r="E1671" s="170"/>
      <c r="F1671" s="170"/>
      <c r="G1671" s="170"/>
      <c r="H1671" s="170"/>
      <c r="I1671" s="170"/>
      <c r="J1671" s="170"/>
      <c r="K1671" s="170"/>
      <c r="L1671" s="170"/>
      <c r="M1671" s="170"/>
    </row>
    <row r="1672" spans="1:13" ht="15.75">
      <c r="A1672" s="170"/>
      <c r="B1672" s="170"/>
      <c r="C1672" s="170"/>
      <c r="D1672" s="170"/>
      <c r="E1672" s="170"/>
      <c r="F1672" s="170"/>
      <c r="G1672" s="170"/>
      <c r="H1672" s="170"/>
      <c r="I1672" s="170"/>
      <c r="J1672" s="170"/>
      <c r="K1672" s="170"/>
      <c r="L1672" s="170"/>
      <c r="M1672" s="170"/>
    </row>
    <row r="1673" spans="1:13" ht="15.75">
      <c r="A1673" s="170"/>
      <c r="B1673" s="170"/>
      <c r="C1673" s="170"/>
      <c r="D1673" s="170"/>
      <c r="E1673" s="170"/>
      <c r="F1673" s="170"/>
      <c r="G1673" s="170"/>
      <c r="H1673" s="170"/>
      <c r="I1673" s="170"/>
      <c r="J1673" s="170"/>
      <c r="K1673" s="170"/>
      <c r="L1673" s="170"/>
      <c r="M1673" s="170"/>
    </row>
    <row r="1674" spans="1:13" ht="15.75">
      <c r="A1674" s="170"/>
      <c r="B1674" s="170"/>
      <c r="C1674" s="170"/>
      <c r="D1674" s="170"/>
      <c r="E1674" s="170"/>
      <c r="F1674" s="170"/>
      <c r="G1674" s="170"/>
      <c r="H1674" s="170"/>
      <c r="I1674" s="170"/>
      <c r="J1674" s="170"/>
      <c r="K1674" s="170"/>
      <c r="L1674" s="170"/>
      <c r="M1674" s="170"/>
    </row>
    <row r="1675" spans="1:13" ht="15.75">
      <c r="A1675" s="170"/>
      <c r="B1675" s="170"/>
      <c r="C1675" s="170"/>
      <c r="D1675" s="170"/>
      <c r="E1675" s="170"/>
      <c r="F1675" s="170"/>
      <c r="G1675" s="170"/>
      <c r="H1675" s="170"/>
      <c r="I1675" s="170"/>
      <c r="J1675" s="170"/>
      <c r="K1675" s="170"/>
      <c r="L1675" s="170"/>
      <c r="M1675" s="170"/>
    </row>
    <row r="1676" spans="1:13" ht="15.75">
      <c r="A1676" s="170"/>
      <c r="B1676" s="170"/>
      <c r="C1676" s="170"/>
      <c r="D1676" s="170"/>
      <c r="E1676" s="170"/>
      <c r="F1676" s="170"/>
      <c r="G1676" s="170"/>
      <c r="H1676" s="170"/>
      <c r="I1676" s="170"/>
      <c r="J1676" s="170"/>
      <c r="K1676" s="170"/>
      <c r="L1676" s="170"/>
      <c r="M1676" s="170"/>
    </row>
    <row r="1677" spans="1:13" ht="15.75">
      <c r="A1677" s="170"/>
      <c r="B1677" s="170"/>
      <c r="C1677" s="170"/>
      <c r="D1677" s="170"/>
      <c r="E1677" s="170"/>
      <c r="F1677" s="170"/>
      <c r="G1677" s="170"/>
      <c r="H1677" s="170"/>
      <c r="I1677" s="170"/>
      <c r="J1677" s="170"/>
      <c r="K1677" s="170"/>
      <c r="L1677" s="170"/>
      <c r="M1677" s="170"/>
    </row>
    <row r="1678" spans="1:13" ht="15.75">
      <c r="A1678" s="170"/>
      <c r="B1678" s="170"/>
      <c r="C1678" s="170"/>
      <c r="D1678" s="170"/>
      <c r="E1678" s="170"/>
      <c r="F1678" s="170"/>
      <c r="G1678" s="170"/>
      <c r="H1678" s="170"/>
      <c r="I1678" s="170"/>
      <c r="J1678" s="170"/>
      <c r="K1678" s="170"/>
      <c r="L1678" s="170"/>
      <c r="M1678" s="170"/>
    </row>
    <row r="1679" spans="1:13" ht="15.75">
      <c r="A1679" s="170"/>
      <c r="B1679" s="170"/>
      <c r="C1679" s="170"/>
      <c r="D1679" s="170"/>
      <c r="E1679" s="170"/>
      <c r="F1679" s="170"/>
      <c r="G1679" s="170"/>
      <c r="H1679" s="170"/>
      <c r="I1679" s="170"/>
      <c r="J1679" s="170"/>
      <c r="K1679" s="170"/>
      <c r="L1679" s="170"/>
      <c r="M1679" s="170"/>
    </row>
    <row r="1680" spans="1:13" ht="15.75">
      <c r="A1680" s="170"/>
      <c r="B1680" s="170"/>
      <c r="C1680" s="170"/>
      <c r="D1680" s="170"/>
      <c r="E1680" s="170"/>
      <c r="F1680" s="170"/>
      <c r="G1680" s="170"/>
      <c r="H1680" s="170"/>
      <c r="I1680" s="170"/>
      <c r="J1680" s="170"/>
      <c r="K1680" s="170"/>
      <c r="L1680" s="170"/>
      <c r="M1680" s="170"/>
    </row>
    <row r="1681" spans="1:13" ht="15.75">
      <c r="A1681" s="170"/>
      <c r="B1681" s="170"/>
      <c r="C1681" s="170"/>
      <c r="D1681" s="170"/>
      <c r="E1681" s="170"/>
      <c r="F1681" s="170"/>
      <c r="G1681" s="170"/>
      <c r="H1681" s="170"/>
      <c r="I1681" s="170"/>
      <c r="J1681" s="170"/>
      <c r="K1681" s="170"/>
      <c r="L1681" s="170"/>
      <c r="M1681" s="170"/>
    </row>
    <row r="1682" spans="1:13" ht="15.75">
      <c r="A1682" s="170"/>
      <c r="B1682" s="170"/>
      <c r="C1682" s="170"/>
      <c r="D1682" s="170"/>
      <c r="E1682" s="170"/>
      <c r="F1682" s="170"/>
      <c r="G1682" s="170"/>
      <c r="H1682" s="170"/>
      <c r="I1682" s="170"/>
      <c r="J1682" s="170"/>
      <c r="K1682" s="170"/>
      <c r="L1682" s="170"/>
      <c r="M1682" s="170"/>
    </row>
    <row r="1683" spans="1:13" ht="15.75">
      <c r="A1683" s="170"/>
      <c r="B1683" s="170"/>
      <c r="C1683" s="170"/>
      <c r="D1683" s="170"/>
      <c r="E1683" s="170"/>
      <c r="F1683" s="170"/>
      <c r="G1683" s="170"/>
      <c r="H1683" s="170"/>
      <c r="I1683" s="170"/>
      <c r="J1683" s="170"/>
      <c r="K1683" s="170"/>
      <c r="L1683" s="170"/>
      <c r="M1683" s="170"/>
    </row>
    <row r="1684" spans="1:13" ht="15.75">
      <c r="A1684" s="170"/>
      <c r="B1684" s="170"/>
      <c r="C1684" s="170"/>
      <c r="D1684" s="170"/>
      <c r="E1684" s="170"/>
      <c r="F1684" s="170"/>
      <c r="G1684" s="170"/>
      <c r="H1684" s="170"/>
      <c r="I1684" s="170"/>
      <c r="J1684" s="170"/>
      <c r="K1684" s="170"/>
      <c r="L1684" s="170"/>
      <c r="M1684" s="170"/>
    </row>
    <row r="1685" spans="1:13" ht="15.75">
      <c r="A1685" s="170"/>
      <c r="B1685" s="170"/>
      <c r="C1685" s="170"/>
      <c r="D1685" s="170"/>
      <c r="E1685" s="170"/>
      <c r="F1685" s="170"/>
      <c r="G1685" s="170"/>
      <c r="H1685" s="170"/>
      <c r="I1685" s="170"/>
      <c r="J1685" s="170"/>
      <c r="K1685" s="170"/>
      <c r="L1685" s="170"/>
      <c r="M1685" s="170"/>
    </row>
    <row r="1686" spans="1:13" ht="15.75">
      <c r="A1686" s="170"/>
      <c r="B1686" s="170"/>
      <c r="C1686" s="170"/>
      <c r="D1686" s="170"/>
      <c r="E1686" s="170"/>
      <c r="F1686" s="170"/>
      <c r="G1686" s="170"/>
      <c r="H1686" s="170"/>
      <c r="I1686" s="170"/>
      <c r="J1686" s="170"/>
      <c r="K1686" s="170"/>
      <c r="L1686" s="170"/>
      <c r="M1686" s="170"/>
    </row>
    <row r="1687" spans="1:13" ht="15.75">
      <c r="A1687" s="170"/>
      <c r="B1687" s="170"/>
      <c r="C1687" s="170"/>
      <c r="D1687" s="170"/>
      <c r="E1687" s="170"/>
      <c r="F1687" s="170"/>
      <c r="G1687" s="170"/>
      <c r="H1687" s="170"/>
      <c r="I1687" s="170"/>
      <c r="J1687" s="170"/>
      <c r="K1687" s="170"/>
      <c r="L1687" s="170"/>
      <c r="M1687" s="170"/>
    </row>
    <row r="1688" spans="1:13" ht="15.75">
      <c r="A1688" s="170"/>
      <c r="B1688" s="170"/>
      <c r="C1688" s="170"/>
      <c r="D1688" s="170"/>
      <c r="E1688" s="170"/>
      <c r="F1688" s="170"/>
      <c r="G1688" s="170"/>
      <c r="H1688" s="170"/>
      <c r="I1688" s="170"/>
      <c r="J1688" s="170"/>
      <c r="K1688" s="170"/>
      <c r="L1688" s="170"/>
      <c r="M1688" s="170"/>
    </row>
    <row r="1689" spans="1:13" ht="15.75">
      <c r="A1689" s="170"/>
      <c r="B1689" s="170"/>
      <c r="C1689" s="170"/>
      <c r="D1689" s="170"/>
      <c r="E1689" s="170"/>
      <c r="F1689" s="170"/>
      <c r="G1689" s="170"/>
      <c r="H1689" s="170"/>
      <c r="I1689" s="170"/>
      <c r="J1689" s="170"/>
      <c r="K1689" s="170"/>
      <c r="L1689" s="170"/>
      <c r="M1689" s="170"/>
    </row>
    <row r="1690" spans="1:13" ht="15.75">
      <c r="A1690" s="170"/>
      <c r="B1690" s="170"/>
      <c r="C1690" s="170"/>
      <c r="D1690" s="170"/>
      <c r="E1690" s="170"/>
      <c r="F1690" s="170"/>
      <c r="G1690" s="170"/>
      <c r="H1690" s="170"/>
      <c r="I1690" s="170"/>
      <c r="J1690" s="170"/>
      <c r="K1690" s="170"/>
      <c r="L1690" s="170"/>
      <c r="M1690" s="170"/>
    </row>
    <row r="1691" spans="1:13" ht="15.75">
      <c r="A1691" s="170"/>
      <c r="B1691" s="170"/>
      <c r="C1691" s="170"/>
      <c r="D1691" s="170"/>
      <c r="E1691" s="170"/>
      <c r="F1691" s="170"/>
      <c r="G1691" s="170"/>
      <c r="H1691" s="170"/>
      <c r="I1691" s="170"/>
      <c r="J1691" s="170"/>
      <c r="K1691" s="170"/>
      <c r="L1691" s="170"/>
      <c r="M1691" s="170"/>
    </row>
    <row r="1692" spans="1:13" ht="15.75">
      <c r="A1692" s="170"/>
      <c r="B1692" s="170"/>
      <c r="C1692" s="170"/>
      <c r="D1692" s="170"/>
      <c r="E1692" s="170"/>
      <c r="F1692" s="170"/>
      <c r="G1692" s="170"/>
      <c r="H1692" s="170"/>
      <c r="I1692" s="170"/>
      <c r="J1692" s="170"/>
      <c r="K1692" s="170"/>
      <c r="L1692" s="170"/>
      <c r="M1692" s="170"/>
    </row>
    <row r="1693" spans="1:13" ht="15.75">
      <c r="A1693" s="170"/>
      <c r="B1693" s="170"/>
      <c r="C1693" s="170"/>
      <c r="D1693" s="170"/>
      <c r="E1693" s="170"/>
      <c r="F1693" s="170"/>
      <c r="G1693" s="170"/>
      <c r="H1693" s="170"/>
      <c r="I1693" s="170"/>
      <c r="J1693" s="170"/>
      <c r="K1693" s="170"/>
      <c r="L1693" s="170"/>
      <c r="M1693" s="170"/>
    </row>
    <row r="1694" spans="1:13" ht="15.75">
      <c r="A1694" s="170"/>
      <c r="B1694" s="170"/>
      <c r="C1694" s="170"/>
      <c r="D1694" s="170"/>
      <c r="E1694" s="170"/>
      <c r="F1694" s="170"/>
      <c r="G1694" s="170"/>
      <c r="H1694" s="170"/>
      <c r="I1694" s="170"/>
      <c r="J1694" s="170"/>
      <c r="K1694" s="170"/>
      <c r="L1694" s="170"/>
      <c r="M1694" s="170"/>
    </row>
    <row r="1695" spans="1:13" ht="15.75">
      <c r="A1695" s="170"/>
      <c r="B1695" s="170"/>
      <c r="C1695" s="170"/>
      <c r="D1695" s="170"/>
      <c r="E1695" s="170"/>
      <c r="F1695" s="170"/>
      <c r="G1695" s="170"/>
      <c r="H1695" s="170"/>
      <c r="I1695" s="170"/>
      <c r="J1695" s="170"/>
      <c r="K1695" s="170"/>
      <c r="L1695" s="170"/>
      <c r="M1695" s="170"/>
    </row>
    <row r="1696" spans="1:13" ht="15.75">
      <c r="A1696" s="170"/>
      <c r="B1696" s="170"/>
      <c r="C1696" s="170"/>
      <c r="D1696" s="170"/>
      <c r="E1696" s="170"/>
      <c r="F1696" s="170"/>
      <c r="G1696" s="170"/>
      <c r="H1696" s="170"/>
      <c r="I1696" s="170"/>
      <c r="J1696" s="170"/>
      <c r="K1696" s="170"/>
      <c r="L1696" s="170"/>
      <c r="M1696" s="170"/>
    </row>
    <row r="1697" spans="1:13" ht="15.75">
      <c r="A1697" s="170"/>
      <c r="B1697" s="170"/>
      <c r="C1697" s="170"/>
      <c r="D1697" s="170"/>
      <c r="E1697" s="170"/>
      <c r="F1697" s="170"/>
      <c r="G1697" s="170"/>
      <c r="H1697" s="170"/>
      <c r="I1697" s="170"/>
      <c r="J1697" s="170"/>
      <c r="K1697" s="170"/>
      <c r="L1697" s="170"/>
      <c r="M1697" s="170"/>
    </row>
    <row r="1698" spans="1:13" ht="15.75">
      <c r="A1698" s="170"/>
      <c r="B1698" s="170"/>
      <c r="C1698" s="170"/>
      <c r="D1698" s="170"/>
      <c r="E1698" s="170"/>
      <c r="F1698" s="170"/>
      <c r="G1698" s="170"/>
      <c r="H1698" s="170"/>
      <c r="I1698" s="170"/>
      <c r="J1698" s="170"/>
      <c r="K1698" s="170"/>
      <c r="L1698" s="170"/>
      <c r="M1698" s="170"/>
    </row>
    <row r="1699" spans="1:13" ht="15.75">
      <c r="A1699" s="170"/>
      <c r="B1699" s="170"/>
      <c r="C1699" s="170"/>
      <c r="D1699" s="170"/>
      <c r="E1699" s="170"/>
      <c r="F1699" s="170"/>
      <c r="G1699" s="170"/>
      <c r="H1699" s="170"/>
      <c r="I1699" s="170"/>
      <c r="J1699" s="170"/>
      <c r="K1699" s="170"/>
      <c r="L1699" s="170"/>
      <c r="M1699" s="170"/>
    </row>
    <row r="1700" spans="1:13" ht="15.75">
      <c r="A1700" s="170"/>
      <c r="B1700" s="170"/>
      <c r="C1700" s="170"/>
      <c r="D1700" s="170"/>
      <c r="E1700" s="170"/>
      <c r="F1700" s="170"/>
      <c r="G1700" s="170"/>
      <c r="H1700" s="170"/>
      <c r="I1700" s="170"/>
      <c r="J1700" s="170"/>
      <c r="K1700" s="170"/>
      <c r="L1700" s="170"/>
      <c r="M1700" s="170"/>
    </row>
    <row r="1701" spans="1:13" ht="15.75">
      <c r="A1701" s="170"/>
      <c r="B1701" s="170"/>
      <c r="C1701" s="170"/>
      <c r="D1701" s="170"/>
      <c r="E1701" s="170"/>
      <c r="F1701" s="170"/>
      <c r="G1701" s="170"/>
      <c r="H1701" s="170"/>
      <c r="I1701" s="170"/>
      <c r="J1701" s="170"/>
      <c r="K1701" s="170"/>
      <c r="L1701" s="170"/>
      <c r="M1701" s="170"/>
    </row>
    <row r="1702" spans="1:13" ht="15.75">
      <c r="A1702" s="170"/>
      <c r="B1702" s="170"/>
      <c r="C1702" s="170"/>
      <c r="D1702" s="170"/>
      <c r="E1702" s="170"/>
      <c r="F1702" s="170"/>
      <c r="G1702" s="170"/>
      <c r="H1702" s="170"/>
      <c r="I1702" s="170"/>
      <c r="J1702" s="170"/>
      <c r="K1702" s="170"/>
      <c r="L1702" s="170"/>
      <c r="M1702" s="170"/>
    </row>
    <row r="1703" spans="1:13" ht="15.75">
      <c r="A1703" s="170"/>
      <c r="B1703" s="170"/>
      <c r="C1703" s="170"/>
      <c r="D1703" s="170"/>
      <c r="E1703" s="170"/>
      <c r="F1703" s="170"/>
      <c r="G1703" s="170"/>
      <c r="H1703" s="170"/>
      <c r="I1703" s="170"/>
      <c r="J1703" s="170"/>
      <c r="K1703" s="170"/>
      <c r="L1703" s="170"/>
      <c r="M1703" s="170"/>
    </row>
    <row r="1704" spans="1:13" ht="15.75">
      <c r="A1704" s="170"/>
      <c r="B1704" s="170"/>
      <c r="C1704" s="170"/>
      <c r="D1704" s="170"/>
      <c r="E1704" s="170"/>
      <c r="F1704" s="170"/>
      <c r="G1704" s="170"/>
      <c r="H1704" s="170"/>
      <c r="I1704" s="170"/>
      <c r="J1704" s="170"/>
      <c r="K1704" s="170"/>
      <c r="L1704" s="170"/>
      <c r="M1704" s="170"/>
    </row>
    <row r="1705" spans="1:13" ht="15.75">
      <c r="A1705" s="170"/>
      <c r="B1705" s="170"/>
      <c r="C1705" s="170"/>
      <c r="D1705" s="170"/>
      <c r="E1705" s="170"/>
      <c r="F1705" s="170"/>
      <c r="G1705" s="170"/>
      <c r="H1705" s="170"/>
      <c r="I1705" s="170"/>
      <c r="J1705" s="170"/>
      <c r="K1705" s="170"/>
      <c r="L1705" s="170"/>
      <c r="M1705" s="170"/>
    </row>
    <row r="1706" spans="1:13" ht="15.75">
      <c r="A1706" s="170"/>
      <c r="B1706" s="170"/>
      <c r="C1706" s="170"/>
      <c r="D1706" s="170"/>
      <c r="E1706" s="170"/>
      <c r="F1706" s="170"/>
      <c r="G1706" s="170"/>
      <c r="H1706" s="170"/>
      <c r="I1706" s="170"/>
      <c r="J1706" s="170"/>
      <c r="K1706" s="170"/>
      <c r="L1706" s="170"/>
      <c r="M1706" s="170"/>
    </row>
    <row r="1707" spans="1:13" ht="15.75">
      <c r="A1707" s="170"/>
      <c r="B1707" s="170"/>
      <c r="C1707" s="170"/>
      <c r="D1707" s="170"/>
      <c r="E1707" s="170"/>
      <c r="F1707" s="170"/>
      <c r="G1707" s="170"/>
      <c r="H1707" s="170"/>
      <c r="I1707" s="170"/>
      <c r="J1707" s="170"/>
      <c r="K1707" s="170"/>
      <c r="L1707" s="170"/>
      <c r="M1707" s="170"/>
    </row>
    <row r="1708" spans="1:13" ht="15.75">
      <c r="A1708" s="170"/>
      <c r="B1708" s="170"/>
      <c r="C1708" s="170"/>
      <c r="D1708" s="170"/>
      <c r="E1708" s="170"/>
      <c r="F1708" s="170"/>
      <c r="G1708" s="170"/>
      <c r="H1708" s="170"/>
      <c r="I1708" s="170"/>
      <c r="J1708" s="170"/>
      <c r="K1708" s="170"/>
      <c r="L1708" s="170"/>
      <c r="M1708" s="170"/>
    </row>
    <row r="1709" spans="1:13" ht="15.75">
      <c r="A1709" s="170"/>
      <c r="B1709" s="170"/>
      <c r="C1709" s="170"/>
      <c r="D1709" s="170"/>
      <c r="E1709" s="170"/>
      <c r="F1709" s="170"/>
      <c r="G1709" s="170"/>
      <c r="H1709" s="170"/>
      <c r="I1709" s="170"/>
      <c r="J1709" s="170"/>
      <c r="K1709" s="170"/>
      <c r="L1709" s="170"/>
      <c r="M1709" s="170"/>
    </row>
    <row r="1710" spans="1:13" ht="15.75">
      <c r="A1710" s="170"/>
      <c r="B1710" s="170"/>
      <c r="C1710" s="170"/>
      <c r="D1710" s="170"/>
      <c r="E1710" s="170"/>
      <c r="F1710" s="170"/>
      <c r="G1710" s="170"/>
      <c r="H1710" s="170"/>
      <c r="I1710" s="170"/>
      <c r="J1710" s="170"/>
      <c r="K1710" s="170"/>
      <c r="L1710" s="170"/>
      <c r="M1710" s="170"/>
    </row>
    <row r="1711" spans="1:13" ht="15.75">
      <c r="A1711" s="170"/>
      <c r="B1711" s="170"/>
      <c r="C1711" s="170"/>
      <c r="D1711" s="170"/>
      <c r="E1711" s="170"/>
      <c r="F1711" s="170"/>
      <c r="G1711" s="170"/>
      <c r="H1711" s="170"/>
      <c r="I1711" s="170"/>
      <c r="J1711" s="170"/>
      <c r="K1711" s="170"/>
      <c r="L1711" s="170"/>
      <c r="M1711" s="170"/>
    </row>
    <row r="1712" spans="1:13" ht="15.75">
      <c r="A1712" s="170"/>
      <c r="B1712" s="170"/>
      <c r="C1712" s="170"/>
      <c r="D1712" s="170"/>
      <c r="E1712" s="170"/>
      <c r="F1712" s="170"/>
      <c r="G1712" s="170"/>
      <c r="H1712" s="170"/>
      <c r="I1712" s="170"/>
      <c r="J1712" s="170"/>
      <c r="K1712" s="170"/>
      <c r="L1712" s="170"/>
      <c r="M1712" s="170"/>
    </row>
    <row r="1713" spans="1:13" ht="15.75">
      <c r="A1713" s="170"/>
      <c r="B1713" s="170"/>
      <c r="C1713" s="170"/>
      <c r="D1713" s="170"/>
      <c r="E1713" s="170"/>
      <c r="F1713" s="170"/>
      <c r="G1713" s="170"/>
      <c r="H1713" s="170"/>
      <c r="I1713" s="170"/>
      <c r="J1713" s="170"/>
      <c r="K1713" s="170"/>
      <c r="L1713" s="170"/>
      <c r="M1713" s="170"/>
    </row>
    <row r="1714" spans="1:13" ht="15.75">
      <c r="A1714" s="170"/>
      <c r="B1714" s="170"/>
      <c r="C1714" s="170"/>
      <c r="D1714" s="170"/>
      <c r="E1714" s="170"/>
      <c r="F1714" s="170"/>
      <c r="G1714" s="170"/>
      <c r="H1714" s="170"/>
      <c r="I1714" s="170"/>
      <c r="J1714" s="170"/>
      <c r="K1714" s="170"/>
      <c r="L1714" s="170"/>
      <c r="M1714" s="170"/>
    </row>
    <row r="1715" spans="1:13" ht="15.75">
      <c r="A1715" s="170"/>
      <c r="B1715" s="170"/>
      <c r="C1715" s="170"/>
      <c r="D1715" s="170"/>
      <c r="E1715" s="170"/>
      <c r="F1715" s="170"/>
      <c r="G1715" s="170"/>
      <c r="H1715" s="170"/>
      <c r="I1715" s="170"/>
      <c r="J1715" s="170"/>
      <c r="K1715" s="170"/>
      <c r="L1715" s="170"/>
      <c r="M1715" s="170"/>
    </row>
    <row r="1716" spans="1:13" ht="15.75">
      <c r="A1716" s="170"/>
      <c r="B1716" s="170"/>
      <c r="C1716" s="170"/>
      <c r="D1716" s="170"/>
      <c r="E1716" s="170"/>
      <c r="F1716" s="170"/>
      <c r="G1716" s="170"/>
      <c r="H1716" s="170"/>
      <c r="I1716" s="170"/>
      <c r="J1716" s="170"/>
      <c r="K1716" s="170"/>
      <c r="L1716" s="170"/>
      <c r="M1716" s="170"/>
    </row>
    <row r="1717" spans="1:13" ht="15.75">
      <c r="A1717" s="170"/>
      <c r="B1717" s="170"/>
      <c r="C1717" s="170"/>
      <c r="D1717" s="170"/>
      <c r="E1717" s="170"/>
      <c r="F1717" s="170"/>
      <c r="G1717" s="170"/>
      <c r="H1717" s="170"/>
      <c r="I1717" s="170"/>
      <c r="J1717" s="170"/>
      <c r="K1717" s="170"/>
      <c r="L1717" s="170"/>
      <c r="M1717" s="170"/>
    </row>
    <row r="1718" spans="1:13" ht="15.75">
      <c r="A1718" s="170"/>
      <c r="B1718" s="170"/>
      <c r="C1718" s="170"/>
      <c r="D1718" s="170"/>
      <c r="E1718" s="170"/>
      <c r="F1718" s="170"/>
      <c r="G1718" s="170"/>
      <c r="H1718" s="170"/>
      <c r="I1718" s="170"/>
      <c r="J1718" s="170"/>
      <c r="K1718" s="170"/>
      <c r="L1718" s="170"/>
      <c r="M1718" s="170"/>
    </row>
    <row r="1719" spans="1:13" ht="15.75">
      <c r="A1719" s="170"/>
      <c r="B1719" s="170"/>
      <c r="C1719" s="170"/>
      <c r="D1719" s="170"/>
      <c r="E1719" s="170"/>
      <c r="F1719" s="170"/>
      <c r="G1719" s="170"/>
      <c r="H1719" s="170"/>
      <c r="I1719" s="170"/>
      <c r="J1719" s="170"/>
      <c r="K1719" s="170"/>
      <c r="L1719" s="170"/>
      <c r="M1719" s="170"/>
    </row>
    <row r="1720" spans="1:13" ht="15.75">
      <c r="A1720" s="170"/>
      <c r="B1720" s="170"/>
      <c r="C1720" s="170"/>
      <c r="D1720" s="170"/>
      <c r="E1720" s="170"/>
      <c r="F1720" s="170"/>
      <c r="G1720" s="170"/>
      <c r="H1720" s="170"/>
      <c r="I1720" s="170"/>
      <c r="J1720" s="170"/>
      <c r="K1720" s="170"/>
      <c r="L1720" s="170"/>
      <c r="M1720" s="170"/>
    </row>
    <row r="1721" spans="1:13" ht="15.75">
      <c r="A1721" s="170"/>
      <c r="B1721" s="170"/>
      <c r="C1721" s="170"/>
      <c r="D1721" s="170"/>
      <c r="E1721" s="170"/>
      <c r="F1721" s="170"/>
      <c r="G1721" s="170"/>
      <c r="H1721" s="170"/>
      <c r="I1721" s="170"/>
      <c r="J1721" s="170"/>
      <c r="K1721" s="170"/>
      <c r="L1721" s="170"/>
      <c r="M1721" s="170"/>
    </row>
    <row r="1722" spans="1:13" ht="15.75">
      <c r="A1722" s="170"/>
      <c r="B1722" s="170"/>
      <c r="C1722" s="170"/>
      <c r="D1722" s="170"/>
      <c r="E1722" s="170"/>
      <c r="F1722" s="170"/>
      <c r="G1722" s="170"/>
      <c r="H1722" s="170"/>
      <c r="I1722" s="170"/>
      <c r="J1722" s="170"/>
      <c r="K1722" s="170"/>
      <c r="L1722" s="170"/>
      <c r="M1722" s="170"/>
    </row>
    <row r="1723" spans="1:13" ht="15.75">
      <c r="A1723" s="170"/>
      <c r="B1723" s="170"/>
      <c r="C1723" s="170"/>
      <c r="D1723" s="170"/>
      <c r="E1723" s="170"/>
      <c r="F1723" s="170"/>
      <c r="G1723" s="170"/>
      <c r="H1723" s="170"/>
      <c r="I1723" s="170"/>
      <c r="J1723" s="170"/>
      <c r="K1723" s="170"/>
      <c r="L1723" s="170"/>
      <c r="M1723" s="170"/>
    </row>
    <row r="1724" spans="1:13" ht="15.75">
      <c r="A1724" s="170"/>
      <c r="B1724" s="170"/>
      <c r="C1724" s="170"/>
      <c r="D1724" s="170"/>
      <c r="E1724" s="170"/>
      <c r="F1724" s="170"/>
      <c r="G1724" s="170"/>
      <c r="H1724" s="170"/>
      <c r="I1724" s="170"/>
      <c r="J1724" s="170"/>
      <c r="K1724" s="170"/>
      <c r="L1724" s="170"/>
      <c r="M1724" s="170"/>
    </row>
    <row r="1725" spans="1:13" ht="15.75">
      <c r="A1725" s="170"/>
      <c r="B1725" s="170"/>
      <c r="C1725" s="170"/>
      <c r="D1725" s="170"/>
      <c r="E1725" s="170"/>
      <c r="F1725" s="170"/>
      <c r="G1725" s="170"/>
      <c r="H1725" s="170"/>
      <c r="I1725" s="170"/>
      <c r="J1725" s="170"/>
      <c r="K1725" s="170"/>
      <c r="L1725" s="170"/>
      <c r="M1725" s="170"/>
    </row>
    <row r="1726" spans="1:13" ht="15.75">
      <c r="A1726" s="170"/>
      <c r="B1726" s="170"/>
      <c r="C1726" s="170"/>
      <c r="D1726" s="170"/>
      <c r="E1726" s="170"/>
      <c r="F1726" s="170"/>
      <c r="G1726" s="170"/>
      <c r="H1726" s="170"/>
      <c r="I1726" s="170"/>
      <c r="J1726" s="170"/>
      <c r="K1726" s="170"/>
      <c r="L1726" s="170"/>
      <c r="M1726" s="170"/>
    </row>
    <row r="1727" spans="1:13" ht="15.75">
      <c r="A1727" s="170"/>
      <c r="B1727" s="170"/>
      <c r="C1727" s="170"/>
      <c r="D1727" s="170"/>
      <c r="E1727" s="170"/>
      <c r="F1727" s="170"/>
      <c r="G1727" s="170"/>
      <c r="H1727" s="170"/>
      <c r="I1727" s="170"/>
      <c r="J1727" s="170"/>
      <c r="K1727" s="170"/>
      <c r="L1727" s="170"/>
      <c r="M1727" s="170"/>
    </row>
    <row r="1728" spans="1:13" ht="15.75">
      <c r="A1728" s="170"/>
      <c r="B1728" s="170"/>
      <c r="C1728" s="170"/>
      <c r="D1728" s="170"/>
      <c r="E1728" s="170"/>
      <c r="F1728" s="170"/>
      <c r="G1728" s="170"/>
      <c r="H1728" s="170"/>
      <c r="I1728" s="170"/>
      <c r="J1728" s="170"/>
      <c r="K1728" s="170"/>
      <c r="L1728" s="170"/>
      <c r="M1728" s="170"/>
    </row>
    <row r="1729" spans="1:13" ht="15.75">
      <c r="A1729" s="170"/>
      <c r="B1729" s="170"/>
      <c r="C1729" s="170"/>
      <c r="D1729" s="170"/>
      <c r="E1729" s="170"/>
      <c r="F1729" s="170"/>
      <c r="G1729" s="170"/>
      <c r="H1729" s="170"/>
      <c r="I1729" s="170"/>
      <c r="J1729" s="170"/>
      <c r="K1729" s="170"/>
      <c r="L1729" s="170"/>
      <c r="M1729" s="170"/>
    </row>
    <row r="1730" spans="1:13" ht="15.75">
      <c r="A1730" s="170"/>
      <c r="B1730" s="170"/>
      <c r="C1730" s="170"/>
      <c r="D1730" s="170"/>
      <c r="E1730" s="170"/>
      <c r="F1730" s="170"/>
      <c r="G1730" s="170"/>
      <c r="H1730" s="170"/>
      <c r="I1730" s="170"/>
      <c r="J1730" s="170"/>
      <c r="K1730" s="170"/>
      <c r="L1730" s="170"/>
      <c r="M1730" s="170"/>
    </row>
    <row r="1731" spans="1:13" ht="15.75">
      <c r="A1731" s="170"/>
      <c r="B1731" s="170"/>
      <c r="C1731" s="170"/>
      <c r="D1731" s="170"/>
      <c r="E1731" s="170"/>
      <c r="F1731" s="170"/>
      <c r="G1731" s="170"/>
      <c r="H1731" s="170"/>
      <c r="I1731" s="170"/>
      <c r="J1731" s="170"/>
      <c r="K1731" s="170"/>
      <c r="L1731" s="170"/>
      <c r="M1731" s="170"/>
    </row>
    <row r="1732" spans="1:13" ht="15.75">
      <c r="A1732" s="170"/>
      <c r="B1732" s="170"/>
      <c r="C1732" s="170"/>
      <c r="D1732" s="170"/>
      <c r="E1732" s="170"/>
      <c r="F1732" s="170"/>
      <c r="G1732" s="170"/>
      <c r="H1732" s="170"/>
      <c r="I1732" s="170"/>
      <c r="J1732" s="170"/>
      <c r="K1732" s="170"/>
      <c r="L1732" s="170"/>
      <c r="M1732" s="170"/>
    </row>
    <row r="1733" spans="1:13" ht="15.75">
      <c r="A1733" s="170"/>
      <c r="B1733" s="170"/>
      <c r="C1733" s="170"/>
      <c r="D1733" s="170"/>
      <c r="E1733" s="170"/>
      <c r="F1733" s="170"/>
      <c r="G1733" s="170"/>
      <c r="H1733" s="170"/>
      <c r="I1733" s="170"/>
      <c r="J1733" s="170"/>
      <c r="K1733" s="170"/>
      <c r="L1733" s="170"/>
      <c r="M1733" s="170"/>
    </row>
    <row r="1734" spans="1:13" ht="15.75">
      <c r="A1734" s="170"/>
      <c r="B1734" s="170"/>
      <c r="C1734" s="170"/>
      <c r="D1734" s="170"/>
      <c r="E1734" s="170"/>
      <c r="F1734" s="170"/>
      <c r="G1734" s="170"/>
      <c r="H1734" s="170"/>
      <c r="I1734" s="170"/>
      <c r="J1734" s="170"/>
      <c r="K1734" s="170"/>
      <c r="L1734" s="170"/>
      <c r="M1734" s="170"/>
    </row>
    <row r="1735" spans="1:13" ht="15.75">
      <c r="A1735" s="170"/>
      <c r="B1735" s="170"/>
      <c r="C1735" s="170"/>
      <c r="D1735" s="170"/>
      <c r="E1735" s="170"/>
      <c r="F1735" s="170"/>
      <c r="G1735" s="170"/>
      <c r="H1735" s="170"/>
      <c r="I1735" s="170"/>
      <c r="J1735" s="170"/>
      <c r="K1735" s="170"/>
      <c r="L1735" s="170"/>
      <c r="M1735" s="170"/>
    </row>
    <row r="1736" spans="1:13" ht="15.75">
      <c r="A1736" s="170"/>
      <c r="B1736" s="170"/>
      <c r="C1736" s="170"/>
      <c r="D1736" s="170"/>
      <c r="E1736" s="170"/>
      <c r="F1736" s="170"/>
      <c r="G1736" s="170"/>
      <c r="H1736" s="170"/>
      <c r="I1736" s="170"/>
      <c r="J1736" s="170"/>
      <c r="K1736" s="170"/>
      <c r="L1736" s="170"/>
      <c r="M1736" s="170"/>
    </row>
    <row r="1737" spans="1:13" ht="15.75">
      <c r="A1737" s="170"/>
      <c r="B1737" s="170"/>
      <c r="C1737" s="170"/>
      <c r="D1737" s="170"/>
      <c r="E1737" s="170"/>
      <c r="F1737" s="170"/>
      <c r="G1737" s="170"/>
      <c r="H1737" s="170"/>
      <c r="I1737" s="170"/>
      <c r="J1737" s="170"/>
      <c r="K1737" s="170"/>
      <c r="L1737" s="170"/>
      <c r="M1737" s="170"/>
    </row>
    <row r="1738" spans="1:13" ht="15.75">
      <c r="A1738" s="170"/>
      <c r="B1738" s="170"/>
      <c r="C1738" s="170"/>
      <c r="D1738" s="170"/>
      <c r="E1738" s="170"/>
      <c r="F1738" s="170"/>
      <c r="G1738" s="170"/>
      <c r="H1738" s="170"/>
      <c r="I1738" s="170"/>
      <c r="J1738" s="170"/>
      <c r="K1738" s="170"/>
      <c r="L1738" s="170"/>
      <c r="M1738" s="170"/>
    </row>
    <row r="1739" spans="1:13" ht="15.75">
      <c r="A1739" s="170"/>
      <c r="B1739" s="170"/>
      <c r="C1739" s="170"/>
      <c r="D1739" s="170"/>
      <c r="E1739" s="170"/>
      <c r="F1739" s="170"/>
      <c r="G1739" s="170"/>
      <c r="H1739" s="170"/>
      <c r="I1739" s="170"/>
      <c r="J1739" s="170"/>
      <c r="K1739" s="170"/>
      <c r="L1739" s="170"/>
      <c r="M1739" s="170"/>
    </row>
    <row r="1740" spans="1:13" ht="15.75">
      <c r="A1740" s="170"/>
      <c r="B1740" s="170"/>
      <c r="C1740" s="170"/>
      <c r="D1740" s="170"/>
      <c r="E1740" s="170"/>
      <c r="F1740" s="170"/>
      <c r="G1740" s="170"/>
      <c r="H1740" s="170"/>
      <c r="I1740" s="170"/>
      <c r="J1740" s="170"/>
      <c r="K1740" s="170"/>
      <c r="L1740" s="170"/>
      <c r="M1740" s="170"/>
    </row>
    <row r="1741" spans="1:13" ht="15.75">
      <c r="A1741" s="170"/>
      <c r="B1741" s="170"/>
      <c r="C1741" s="170"/>
      <c r="D1741" s="170"/>
      <c r="E1741" s="170"/>
      <c r="F1741" s="170"/>
      <c r="G1741" s="170"/>
      <c r="H1741" s="170"/>
      <c r="I1741" s="170"/>
      <c r="J1741" s="170"/>
      <c r="K1741" s="170"/>
      <c r="L1741" s="170"/>
      <c r="M1741" s="170"/>
    </row>
    <row r="1742" spans="1:13" ht="15.75">
      <c r="A1742" s="170"/>
      <c r="B1742" s="170"/>
      <c r="C1742" s="170"/>
      <c r="D1742" s="170"/>
      <c r="E1742" s="170"/>
      <c r="F1742" s="170"/>
      <c r="G1742" s="170"/>
      <c r="H1742" s="170"/>
      <c r="I1742" s="170"/>
      <c r="J1742" s="170"/>
      <c r="K1742" s="170"/>
      <c r="L1742" s="170"/>
      <c r="M1742" s="170"/>
    </row>
    <row r="1743" spans="1:13" ht="15.75">
      <c r="A1743" s="170"/>
      <c r="B1743" s="170"/>
      <c r="C1743" s="170"/>
      <c r="D1743" s="170"/>
      <c r="E1743" s="170"/>
      <c r="F1743" s="170"/>
      <c r="G1743" s="170"/>
      <c r="H1743" s="170"/>
      <c r="I1743" s="170"/>
      <c r="J1743" s="170"/>
      <c r="K1743" s="170"/>
      <c r="L1743" s="170"/>
      <c r="M1743" s="170"/>
    </row>
    <row r="1744" spans="1:13" ht="15.75">
      <c r="A1744" s="170"/>
      <c r="B1744" s="170"/>
      <c r="C1744" s="170"/>
      <c r="D1744" s="170"/>
      <c r="E1744" s="170"/>
      <c r="F1744" s="170"/>
      <c r="G1744" s="170"/>
      <c r="H1744" s="170"/>
      <c r="I1744" s="170"/>
      <c r="J1744" s="170"/>
      <c r="K1744" s="170"/>
      <c r="L1744" s="170"/>
      <c r="M1744" s="170"/>
    </row>
    <row r="1745" spans="1:13" ht="15.75">
      <c r="A1745" s="170"/>
      <c r="B1745" s="170"/>
      <c r="C1745" s="170"/>
      <c r="D1745" s="170"/>
      <c r="E1745" s="170"/>
      <c r="F1745" s="170"/>
      <c r="G1745" s="170"/>
      <c r="H1745" s="170"/>
      <c r="I1745" s="170"/>
      <c r="J1745" s="170"/>
      <c r="K1745" s="170"/>
      <c r="L1745" s="170"/>
      <c r="M1745" s="170"/>
    </row>
    <row r="1746" spans="1:13" ht="15.75">
      <c r="A1746" s="170"/>
      <c r="B1746" s="170"/>
      <c r="C1746" s="170"/>
      <c r="D1746" s="170"/>
      <c r="E1746" s="170"/>
      <c r="F1746" s="170"/>
      <c r="G1746" s="170"/>
      <c r="H1746" s="170"/>
      <c r="I1746" s="170"/>
      <c r="J1746" s="170"/>
      <c r="K1746" s="170"/>
      <c r="L1746" s="170"/>
      <c r="M1746" s="170"/>
    </row>
    <row r="1747" spans="1:13" ht="15.75">
      <c r="A1747" s="170"/>
      <c r="B1747" s="170"/>
      <c r="C1747" s="170"/>
      <c r="D1747" s="170"/>
      <c r="E1747" s="170"/>
      <c r="F1747" s="170"/>
      <c r="G1747" s="170"/>
      <c r="H1747" s="170"/>
      <c r="I1747" s="170"/>
      <c r="J1747" s="170"/>
      <c r="K1747" s="170"/>
      <c r="L1747" s="170"/>
      <c r="M1747" s="170"/>
    </row>
    <row r="1748" spans="1:13" ht="15.75">
      <c r="A1748" s="170"/>
      <c r="B1748" s="170"/>
      <c r="C1748" s="170"/>
      <c r="D1748" s="170"/>
      <c r="E1748" s="170"/>
      <c r="F1748" s="170"/>
      <c r="G1748" s="170"/>
      <c r="H1748" s="170"/>
      <c r="I1748" s="170"/>
      <c r="J1748" s="170"/>
      <c r="K1748" s="170"/>
      <c r="L1748" s="170"/>
      <c r="M1748" s="170"/>
    </row>
    <row r="1749" spans="1:13" ht="15.75">
      <c r="A1749" s="170"/>
      <c r="B1749" s="170"/>
      <c r="C1749" s="170"/>
      <c r="D1749" s="170"/>
      <c r="E1749" s="170"/>
      <c r="F1749" s="170"/>
      <c r="G1749" s="170"/>
      <c r="H1749" s="170"/>
      <c r="I1749" s="170"/>
      <c r="J1749" s="170"/>
      <c r="K1749" s="170"/>
      <c r="L1749" s="170"/>
      <c r="M1749" s="170"/>
    </row>
    <row r="1750" spans="1:13" ht="15.75">
      <c r="A1750" s="170"/>
      <c r="B1750" s="170"/>
      <c r="C1750" s="170"/>
      <c r="D1750" s="170"/>
      <c r="E1750" s="170"/>
      <c r="F1750" s="170"/>
      <c r="G1750" s="170"/>
      <c r="H1750" s="170"/>
      <c r="I1750" s="170"/>
      <c r="J1750" s="170"/>
      <c r="K1750" s="170"/>
      <c r="L1750" s="170"/>
      <c r="M1750" s="170"/>
    </row>
    <row r="1751" spans="1:13" ht="15.75">
      <c r="A1751" s="170"/>
      <c r="B1751" s="170"/>
      <c r="C1751" s="170"/>
      <c r="D1751" s="170"/>
      <c r="E1751" s="170"/>
      <c r="F1751" s="170"/>
      <c r="G1751" s="170"/>
      <c r="H1751" s="170"/>
      <c r="I1751" s="170"/>
      <c r="J1751" s="170"/>
      <c r="K1751" s="170"/>
      <c r="L1751" s="170"/>
      <c r="M1751" s="170"/>
    </row>
    <row r="1752" spans="1:13" ht="15.75">
      <c r="A1752" s="170"/>
      <c r="B1752" s="170"/>
      <c r="C1752" s="170"/>
      <c r="D1752" s="170"/>
      <c r="E1752" s="170"/>
      <c r="F1752" s="170"/>
      <c r="G1752" s="170"/>
      <c r="H1752" s="170"/>
      <c r="I1752" s="170"/>
      <c r="J1752" s="170"/>
      <c r="K1752" s="170"/>
      <c r="L1752" s="170"/>
      <c r="M1752" s="170"/>
    </row>
    <row r="1753" spans="1:13" ht="15.75">
      <c r="A1753" s="170"/>
      <c r="B1753" s="170"/>
      <c r="C1753" s="170"/>
      <c r="D1753" s="170"/>
      <c r="E1753" s="170"/>
      <c r="F1753" s="170"/>
      <c r="G1753" s="170"/>
      <c r="H1753" s="170"/>
      <c r="I1753" s="170"/>
      <c r="J1753" s="170"/>
      <c r="K1753" s="170"/>
      <c r="L1753" s="170"/>
      <c r="M1753" s="170"/>
    </row>
    <row r="1754" spans="1:13" ht="15.75">
      <c r="A1754" s="170"/>
      <c r="B1754" s="170"/>
      <c r="C1754" s="170"/>
      <c r="D1754" s="170"/>
      <c r="E1754" s="170"/>
      <c r="F1754" s="170"/>
      <c r="G1754" s="170"/>
      <c r="H1754" s="170"/>
      <c r="I1754" s="170"/>
      <c r="J1754" s="170"/>
      <c r="K1754" s="170"/>
      <c r="L1754" s="170"/>
      <c r="M1754" s="170"/>
    </row>
    <row r="1755" spans="1:13" ht="15.75">
      <c r="A1755" s="170"/>
      <c r="B1755" s="170"/>
      <c r="C1755" s="170"/>
      <c r="D1755" s="170"/>
      <c r="E1755" s="170"/>
      <c r="F1755" s="170"/>
      <c r="G1755" s="170"/>
      <c r="H1755" s="170"/>
      <c r="I1755" s="170"/>
      <c r="J1755" s="170"/>
      <c r="K1755" s="170"/>
      <c r="L1755" s="170"/>
      <c r="M1755" s="170"/>
    </row>
    <row r="1756" spans="1:13" ht="15.75">
      <c r="A1756" s="170"/>
      <c r="B1756" s="170"/>
      <c r="C1756" s="170"/>
      <c r="D1756" s="170"/>
      <c r="E1756" s="170"/>
      <c r="F1756" s="170"/>
      <c r="G1756" s="170"/>
      <c r="H1756" s="170"/>
      <c r="I1756" s="170"/>
      <c r="J1756" s="170"/>
      <c r="K1756" s="170"/>
      <c r="L1756" s="170"/>
      <c r="M1756" s="170"/>
    </row>
    <row r="1757" spans="1:13" ht="15.75">
      <c r="A1757" s="170"/>
      <c r="B1757" s="170"/>
      <c r="C1757" s="170"/>
      <c r="D1757" s="170"/>
      <c r="E1757" s="170"/>
      <c r="F1757" s="170"/>
      <c r="G1757" s="170"/>
      <c r="H1757" s="170"/>
      <c r="I1757" s="170"/>
      <c r="J1757" s="170"/>
      <c r="K1757" s="170"/>
      <c r="L1757" s="170"/>
      <c r="M1757" s="170"/>
    </row>
    <row r="1758" spans="1:13" ht="15.75">
      <c r="A1758" s="170"/>
      <c r="B1758" s="170"/>
      <c r="C1758" s="170"/>
      <c r="D1758" s="170"/>
      <c r="E1758" s="170"/>
      <c r="F1758" s="170"/>
      <c r="G1758" s="170"/>
      <c r="H1758" s="170"/>
      <c r="I1758" s="170"/>
      <c r="J1758" s="170"/>
      <c r="K1758" s="170"/>
      <c r="L1758" s="170"/>
      <c r="M1758" s="170"/>
    </row>
    <row r="1759" spans="1:13" ht="15.75">
      <c r="A1759" s="170"/>
      <c r="B1759" s="170"/>
      <c r="C1759" s="170"/>
      <c r="D1759" s="170"/>
      <c r="E1759" s="170"/>
      <c r="F1759" s="170"/>
      <c r="G1759" s="170"/>
      <c r="H1759" s="170"/>
      <c r="I1759" s="170"/>
      <c r="J1759" s="170"/>
      <c r="K1759" s="170"/>
      <c r="L1759" s="170"/>
      <c r="M1759" s="170"/>
    </row>
    <row r="1760" spans="1:13" ht="15.75">
      <c r="A1760" s="170"/>
      <c r="B1760" s="170"/>
      <c r="C1760" s="170"/>
      <c r="D1760" s="170"/>
      <c r="E1760" s="170"/>
      <c r="F1760" s="170"/>
      <c r="G1760" s="170"/>
      <c r="H1760" s="170"/>
      <c r="I1760" s="170"/>
      <c r="J1760" s="170"/>
      <c r="K1760" s="170"/>
      <c r="L1760" s="170"/>
      <c r="M1760" s="170"/>
    </row>
    <row r="1761" spans="1:13" ht="15.75">
      <c r="A1761" s="170"/>
      <c r="B1761" s="170"/>
      <c r="C1761" s="170"/>
      <c r="D1761" s="170"/>
      <c r="E1761" s="170"/>
      <c r="F1761" s="170"/>
      <c r="G1761" s="170"/>
      <c r="H1761" s="170"/>
      <c r="I1761" s="170"/>
      <c r="J1761" s="170"/>
      <c r="K1761" s="170"/>
      <c r="L1761" s="170"/>
      <c r="M1761" s="170"/>
    </row>
    <row r="1762" spans="1:13" ht="15.75">
      <c r="A1762" s="170"/>
      <c r="B1762" s="170"/>
      <c r="C1762" s="170"/>
      <c r="D1762" s="170"/>
      <c r="E1762" s="170"/>
      <c r="F1762" s="170"/>
      <c r="G1762" s="170"/>
      <c r="H1762" s="170"/>
      <c r="I1762" s="170"/>
      <c r="J1762" s="170"/>
      <c r="K1762" s="170"/>
      <c r="L1762" s="170"/>
      <c r="M1762" s="170"/>
    </row>
    <row r="1763" spans="1:13" ht="15.75">
      <c r="A1763" s="170"/>
      <c r="B1763" s="170"/>
      <c r="C1763" s="170"/>
      <c r="D1763" s="170"/>
      <c r="E1763" s="170"/>
      <c r="F1763" s="170"/>
      <c r="G1763" s="170"/>
      <c r="H1763" s="170"/>
      <c r="I1763" s="170"/>
      <c r="J1763" s="170"/>
      <c r="K1763" s="170"/>
      <c r="L1763" s="170"/>
      <c r="M1763" s="170"/>
    </row>
    <row r="1764" spans="1:13" ht="15.75">
      <c r="A1764" s="170"/>
      <c r="B1764" s="170"/>
      <c r="C1764" s="170"/>
      <c r="D1764" s="170"/>
      <c r="E1764" s="170"/>
      <c r="F1764" s="170"/>
      <c r="G1764" s="170"/>
      <c r="H1764" s="170"/>
      <c r="I1764" s="170"/>
      <c r="J1764" s="170"/>
      <c r="K1764" s="170"/>
      <c r="L1764" s="170"/>
      <c r="M1764" s="170"/>
    </row>
    <row r="1765" spans="1:13" ht="15.75">
      <c r="A1765" s="170"/>
      <c r="B1765" s="170"/>
      <c r="C1765" s="170"/>
      <c r="D1765" s="170"/>
      <c r="E1765" s="170"/>
      <c r="F1765" s="170"/>
      <c r="G1765" s="170"/>
      <c r="H1765" s="170"/>
      <c r="I1765" s="170"/>
      <c r="J1765" s="170"/>
      <c r="K1765" s="170"/>
      <c r="L1765" s="170"/>
      <c r="M1765" s="170"/>
    </row>
    <row r="1766" spans="1:13" ht="15.75">
      <c r="A1766" s="170"/>
      <c r="B1766" s="170"/>
      <c r="C1766" s="170"/>
      <c r="D1766" s="170"/>
      <c r="E1766" s="170"/>
      <c r="F1766" s="170"/>
      <c r="G1766" s="170"/>
      <c r="H1766" s="170"/>
      <c r="I1766" s="170"/>
      <c r="J1766" s="170"/>
      <c r="K1766" s="170"/>
      <c r="L1766" s="170"/>
      <c r="M1766" s="170"/>
    </row>
    <row r="1767" spans="1:13" ht="15.75">
      <c r="A1767" s="170"/>
      <c r="B1767" s="170"/>
      <c r="C1767" s="170"/>
      <c r="D1767" s="170"/>
      <c r="E1767" s="170"/>
      <c r="F1767" s="170"/>
      <c r="G1767" s="170"/>
      <c r="H1767" s="170"/>
      <c r="I1767" s="170"/>
      <c r="J1767" s="170"/>
      <c r="K1767" s="170"/>
      <c r="L1767" s="170"/>
      <c r="M1767" s="170"/>
    </row>
    <row r="1768" spans="1:13" ht="15.75">
      <c r="A1768" s="170"/>
      <c r="B1768" s="170"/>
      <c r="C1768" s="170"/>
      <c r="D1768" s="170"/>
      <c r="E1768" s="170"/>
      <c r="F1768" s="170"/>
      <c r="G1768" s="170"/>
      <c r="H1768" s="170"/>
      <c r="I1768" s="170"/>
      <c r="J1768" s="170"/>
      <c r="K1768" s="170"/>
      <c r="L1768" s="170"/>
      <c r="M1768" s="170"/>
    </row>
    <row r="1769" spans="1:13" ht="15.75">
      <c r="A1769" s="170"/>
      <c r="B1769" s="170"/>
      <c r="C1769" s="170"/>
      <c r="D1769" s="170"/>
      <c r="E1769" s="170"/>
      <c r="F1769" s="170"/>
      <c r="G1769" s="170"/>
      <c r="H1769" s="170"/>
      <c r="I1769" s="170"/>
      <c r="J1769" s="170"/>
      <c r="K1769" s="170"/>
      <c r="L1769" s="170"/>
      <c r="M1769" s="170"/>
    </row>
    <row r="1770" spans="1:13" ht="15.75">
      <c r="A1770" s="170"/>
      <c r="B1770" s="170"/>
      <c r="C1770" s="170"/>
      <c r="D1770" s="170"/>
      <c r="E1770" s="170"/>
      <c r="F1770" s="170"/>
      <c r="G1770" s="170"/>
      <c r="H1770" s="170"/>
      <c r="I1770" s="170"/>
      <c r="J1770" s="170"/>
      <c r="K1770" s="170"/>
      <c r="L1770" s="170"/>
      <c r="M1770" s="170"/>
    </row>
    <row r="1771" spans="1:13" ht="15.75">
      <c r="A1771" s="170"/>
      <c r="B1771" s="170"/>
      <c r="C1771" s="170"/>
      <c r="D1771" s="170"/>
      <c r="E1771" s="170"/>
      <c r="F1771" s="170"/>
      <c r="G1771" s="170"/>
      <c r="H1771" s="170"/>
      <c r="I1771" s="170"/>
      <c r="J1771" s="170"/>
      <c r="K1771" s="170"/>
      <c r="L1771" s="170"/>
      <c r="M1771" s="170"/>
    </row>
    <row r="1772" spans="1:13" ht="15.75">
      <c r="A1772" s="170"/>
      <c r="B1772" s="170"/>
      <c r="C1772" s="170"/>
      <c r="D1772" s="170"/>
      <c r="E1772" s="170"/>
      <c r="F1772" s="170"/>
      <c r="G1772" s="170"/>
      <c r="H1772" s="170"/>
      <c r="I1772" s="170"/>
      <c r="J1772" s="170"/>
      <c r="K1772" s="170"/>
      <c r="L1772" s="170"/>
      <c r="M1772" s="170"/>
    </row>
    <row r="1773" spans="1:13" ht="15.75">
      <c r="A1773" s="170"/>
      <c r="B1773" s="170"/>
      <c r="C1773" s="170"/>
      <c r="D1773" s="170"/>
      <c r="E1773" s="170"/>
      <c r="F1773" s="170"/>
      <c r="G1773" s="170"/>
      <c r="H1773" s="170"/>
      <c r="I1773" s="170"/>
      <c r="J1773" s="170"/>
      <c r="K1773" s="170"/>
      <c r="L1773" s="170"/>
      <c r="M1773" s="170"/>
    </row>
    <row r="1774" spans="1:13" ht="15.75">
      <c r="A1774" s="170"/>
      <c r="B1774" s="170"/>
      <c r="C1774" s="170"/>
      <c r="D1774" s="170"/>
      <c r="E1774" s="170"/>
      <c r="F1774" s="170"/>
      <c r="G1774" s="170"/>
      <c r="H1774" s="170"/>
      <c r="I1774" s="170"/>
      <c r="J1774" s="170"/>
      <c r="K1774" s="170"/>
      <c r="L1774" s="170"/>
      <c r="M1774" s="170"/>
    </row>
    <row r="1775" spans="1:13" ht="15.75">
      <c r="A1775" s="170"/>
      <c r="B1775" s="170"/>
      <c r="C1775" s="170"/>
      <c r="D1775" s="170"/>
      <c r="E1775" s="170"/>
      <c r="F1775" s="170"/>
      <c r="G1775" s="170"/>
      <c r="H1775" s="170"/>
      <c r="I1775" s="170"/>
      <c r="J1775" s="170"/>
      <c r="K1775" s="170"/>
      <c r="L1775" s="170"/>
      <c r="M1775" s="170"/>
    </row>
    <row r="1776" spans="1:13" ht="15.75">
      <c r="A1776" s="170"/>
      <c r="B1776" s="170"/>
      <c r="C1776" s="170"/>
      <c r="D1776" s="170"/>
      <c r="E1776" s="170"/>
      <c r="F1776" s="170"/>
      <c r="G1776" s="170"/>
      <c r="H1776" s="170"/>
      <c r="I1776" s="170"/>
      <c r="J1776" s="170"/>
      <c r="K1776" s="170"/>
      <c r="L1776" s="170"/>
      <c r="M1776" s="170"/>
    </row>
    <row r="1777" spans="1:13" ht="15.75">
      <c r="A1777" s="170"/>
      <c r="B1777" s="170"/>
      <c r="C1777" s="170"/>
      <c r="D1777" s="170"/>
      <c r="E1777" s="170"/>
      <c r="F1777" s="170"/>
      <c r="G1777" s="170"/>
      <c r="H1777" s="170"/>
      <c r="I1777" s="170"/>
      <c r="J1777" s="170"/>
      <c r="K1777" s="170"/>
      <c r="L1777" s="170"/>
      <c r="M1777" s="170"/>
    </row>
    <row r="1778" spans="1:13" ht="15.75">
      <c r="A1778" s="170"/>
      <c r="B1778" s="170"/>
      <c r="C1778" s="170"/>
      <c r="D1778" s="170"/>
      <c r="E1778" s="170"/>
      <c r="F1778" s="170"/>
      <c r="G1778" s="170"/>
      <c r="H1778" s="170"/>
      <c r="I1778" s="170"/>
      <c r="J1778" s="170"/>
      <c r="K1778" s="170"/>
      <c r="L1778" s="170"/>
      <c r="M1778" s="170"/>
    </row>
    <row r="1779" spans="1:13" ht="15.75">
      <c r="A1779" s="170"/>
      <c r="B1779" s="170"/>
      <c r="C1779" s="170"/>
      <c r="D1779" s="170"/>
      <c r="E1779" s="170"/>
      <c r="F1779" s="170"/>
      <c r="G1779" s="170"/>
      <c r="H1779" s="170"/>
      <c r="I1779" s="170"/>
      <c r="J1779" s="170"/>
      <c r="K1779" s="170"/>
      <c r="L1779" s="170"/>
      <c r="M1779" s="170"/>
    </row>
    <row r="1780" spans="1:13" ht="15.75">
      <c r="A1780" s="170"/>
      <c r="B1780" s="170"/>
      <c r="C1780" s="170"/>
      <c r="D1780" s="170"/>
      <c r="E1780" s="170"/>
      <c r="F1780" s="170"/>
      <c r="G1780" s="170"/>
      <c r="H1780" s="170"/>
      <c r="I1780" s="170"/>
      <c r="J1780" s="170"/>
      <c r="K1780" s="170"/>
      <c r="L1780" s="170"/>
      <c r="M1780" s="170"/>
    </row>
    <row r="1781" spans="1:13" ht="15.75">
      <c r="A1781" s="170"/>
      <c r="B1781" s="170"/>
      <c r="C1781" s="170"/>
      <c r="D1781" s="170"/>
      <c r="E1781" s="170"/>
      <c r="F1781" s="170"/>
      <c r="G1781" s="170"/>
      <c r="H1781" s="170"/>
      <c r="I1781" s="170"/>
      <c r="J1781" s="170"/>
      <c r="K1781" s="170"/>
      <c r="L1781" s="170"/>
      <c r="M1781" s="170"/>
    </row>
    <row r="1782" spans="1:13" ht="15.75">
      <c r="A1782" s="170"/>
      <c r="B1782" s="170"/>
      <c r="C1782" s="170"/>
      <c r="D1782" s="170"/>
      <c r="E1782" s="170"/>
      <c r="F1782" s="170"/>
      <c r="G1782" s="170"/>
      <c r="H1782" s="170"/>
      <c r="I1782" s="170"/>
      <c r="J1782" s="170"/>
      <c r="K1782" s="170"/>
      <c r="L1782" s="170"/>
      <c r="M1782" s="170"/>
    </row>
    <row r="1783" spans="1:13" ht="15.75">
      <c r="A1783" s="170"/>
      <c r="B1783" s="170"/>
      <c r="C1783" s="170"/>
      <c r="D1783" s="170"/>
      <c r="E1783" s="170"/>
      <c r="F1783" s="170"/>
      <c r="G1783" s="170"/>
      <c r="H1783" s="170"/>
      <c r="I1783" s="170"/>
      <c r="J1783" s="170"/>
      <c r="K1783" s="170"/>
      <c r="L1783" s="170"/>
      <c r="M1783" s="170"/>
    </row>
    <row r="1784" spans="1:13" ht="15.75">
      <c r="A1784" s="170"/>
      <c r="B1784" s="170"/>
      <c r="C1784" s="170"/>
      <c r="D1784" s="170"/>
      <c r="E1784" s="170"/>
      <c r="F1784" s="170"/>
      <c r="G1784" s="170"/>
      <c r="H1784" s="170"/>
      <c r="I1784" s="170"/>
      <c r="J1784" s="170"/>
      <c r="K1784" s="170"/>
      <c r="L1784" s="170"/>
      <c r="M1784" s="170"/>
    </row>
    <row r="1785" spans="1:13" ht="15.75">
      <c r="A1785" s="170"/>
      <c r="B1785" s="170"/>
      <c r="C1785" s="170"/>
      <c r="D1785" s="170"/>
      <c r="E1785" s="170"/>
      <c r="F1785" s="170"/>
      <c r="G1785" s="170"/>
      <c r="H1785" s="170"/>
      <c r="I1785" s="170"/>
      <c r="J1785" s="170"/>
      <c r="K1785" s="170"/>
      <c r="L1785" s="170"/>
      <c r="M1785" s="170"/>
    </row>
    <row r="1786" spans="1:13" ht="15.75">
      <c r="A1786" s="170"/>
      <c r="B1786" s="170"/>
      <c r="C1786" s="170"/>
      <c r="D1786" s="170"/>
      <c r="E1786" s="170"/>
      <c r="F1786" s="170"/>
      <c r="G1786" s="170"/>
      <c r="H1786" s="170"/>
      <c r="I1786" s="170"/>
      <c r="J1786" s="170"/>
      <c r="K1786" s="170"/>
      <c r="L1786" s="170"/>
      <c r="M1786" s="170"/>
    </row>
    <row r="1787" spans="1:13" ht="15.75">
      <c r="A1787" s="170"/>
      <c r="B1787" s="170"/>
      <c r="C1787" s="170"/>
      <c r="D1787" s="170"/>
      <c r="E1787" s="170"/>
      <c r="F1787" s="170"/>
      <c r="G1787" s="170"/>
      <c r="H1787" s="170"/>
      <c r="I1787" s="170"/>
      <c r="J1787" s="170"/>
      <c r="K1787" s="170"/>
      <c r="L1787" s="170"/>
      <c r="M1787" s="170"/>
    </row>
    <row r="1788" spans="1:13" ht="15.75">
      <c r="A1788" s="170"/>
      <c r="B1788" s="170"/>
      <c r="C1788" s="170"/>
      <c r="D1788" s="170"/>
      <c r="E1788" s="170"/>
      <c r="F1788" s="170"/>
      <c r="G1788" s="170"/>
      <c r="H1788" s="170"/>
      <c r="I1788" s="170"/>
      <c r="J1788" s="170"/>
      <c r="K1788" s="170"/>
      <c r="L1788" s="170"/>
      <c r="M1788" s="170"/>
    </row>
    <row r="1789" spans="1:13" ht="15.75">
      <c r="A1789" s="170"/>
      <c r="B1789" s="170"/>
      <c r="C1789" s="170"/>
      <c r="D1789" s="170"/>
      <c r="E1789" s="170"/>
      <c r="F1789" s="170"/>
      <c r="G1789" s="170"/>
      <c r="H1789" s="170"/>
      <c r="I1789" s="170"/>
      <c r="J1789" s="170"/>
      <c r="K1789" s="170"/>
      <c r="L1789" s="170"/>
      <c r="M1789" s="170"/>
    </row>
    <row r="1790" spans="1:13" ht="15.75">
      <c r="A1790" s="170"/>
      <c r="B1790" s="170"/>
      <c r="C1790" s="170"/>
      <c r="D1790" s="170"/>
      <c r="E1790" s="170"/>
      <c r="F1790" s="170"/>
      <c r="G1790" s="170"/>
      <c r="H1790" s="170"/>
      <c r="I1790" s="170"/>
      <c r="J1790" s="170"/>
      <c r="K1790" s="170"/>
      <c r="L1790" s="170"/>
      <c r="M1790" s="170"/>
    </row>
    <row r="1791" spans="1:13" ht="15.75">
      <c r="A1791" s="170"/>
      <c r="B1791" s="170"/>
      <c r="C1791" s="170"/>
      <c r="D1791" s="170"/>
      <c r="E1791" s="170"/>
      <c r="F1791" s="170"/>
      <c r="G1791" s="170"/>
      <c r="H1791" s="170"/>
      <c r="I1791" s="170"/>
      <c r="J1791" s="170"/>
      <c r="K1791" s="170"/>
      <c r="L1791" s="170"/>
      <c r="M1791" s="170"/>
    </row>
    <row r="1792" spans="1:13" ht="15.75">
      <c r="A1792" s="170"/>
      <c r="B1792" s="170"/>
      <c r="C1792" s="170"/>
      <c r="D1792" s="170"/>
      <c r="E1792" s="170"/>
      <c r="F1792" s="170"/>
      <c r="G1792" s="170"/>
      <c r="H1792" s="170"/>
      <c r="I1792" s="170"/>
      <c r="J1792" s="170"/>
      <c r="K1792" s="170"/>
      <c r="L1792" s="170"/>
      <c r="M1792" s="170"/>
    </row>
    <row r="1793" spans="1:13" ht="15.75">
      <c r="A1793" s="170"/>
      <c r="B1793" s="170"/>
      <c r="C1793" s="170"/>
      <c r="D1793" s="170"/>
      <c r="E1793" s="170"/>
      <c r="F1793" s="170"/>
      <c r="G1793" s="170"/>
      <c r="H1793" s="170"/>
      <c r="I1793" s="170"/>
      <c r="J1793" s="170"/>
      <c r="K1793" s="170"/>
      <c r="L1793" s="170"/>
      <c r="M1793" s="170"/>
    </row>
    <row r="1794" spans="1:13" ht="15.75">
      <c r="A1794" s="170"/>
      <c r="B1794" s="170"/>
      <c r="C1794" s="170"/>
      <c r="D1794" s="170"/>
      <c r="E1794" s="170"/>
      <c r="F1794" s="170"/>
      <c r="G1794" s="170"/>
      <c r="H1794" s="170"/>
      <c r="I1794" s="170"/>
      <c r="J1794" s="170"/>
      <c r="K1794" s="170"/>
      <c r="L1794" s="170"/>
      <c r="M1794" s="170"/>
    </row>
    <row r="1795" spans="1:13" ht="15.75">
      <c r="A1795" s="170"/>
      <c r="B1795" s="170"/>
      <c r="C1795" s="170"/>
      <c r="D1795" s="170"/>
      <c r="E1795" s="170"/>
      <c r="F1795" s="170"/>
      <c r="G1795" s="170"/>
      <c r="H1795" s="170"/>
      <c r="I1795" s="170"/>
      <c r="J1795" s="170"/>
      <c r="K1795" s="170"/>
      <c r="L1795" s="170"/>
      <c r="M1795" s="170"/>
    </row>
    <row r="1796" spans="1:13" ht="15.75">
      <c r="A1796" s="170"/>
      <c r="B1796" s="170"/>
      <c r="C1796" s="170"/>
      <c r="D1796" s="170"/>
      <c r="E1796" s="170"/>
      <c r="F1796" s="170"/>
      <c r="G1796" s="170"/>
      <c r="H1796" s="170"/>
      <c r="I1796" s="170"/>
      <c r="J1796" s="170"/>
      <c r="K1796" s="170"/>
      <c r="L1796" s="170"/>
      <c r="M1796" s="170"/>
    </row>
    <row r="1797" spans="1:13" ht="15.75">
      <c r="A1797" s="170"/>
      <c r="B1797" s="170"/>
      <c r="C1797" s="170"/>
      <c r="D1797" s="170"/>
      <c r="E1797" s="170"/>
      <c r="F1797" s="170"/>
      <c r="G1797" s="170"/>
      <c r="H1797" s="170"/>
      <c r="I1797" s="170"/>
      <c r="J1797" s="170"/>
      <c r="K1797" s="170"/>
      <c r="L1797" s="170"/>
      <c r="M1797" s="170"/>
    </row>
    <row r="1798" spans="1:13" ht="15.75">
      <c r="A1798" s="170"/>
      <c r="B1798" s="170"/>
      <c r="C1798" s="170"/>
      <c r="D1798" s="170"/>
      <c r="E1798" s="170"/>
      <c r="F1798" s="170"/>
      <c r="G1798" s="170"/>
      <c r="H1798" s="170"/>
      <c r="I1798" s="170"/>
      <c r="J1798" s="170"/>
      <c r="K1798" s="170"/>
      <c r="L1798" s="170"/>
      <c r="M1798" s="170"/>
    </row>
    <row r="1799" spans="1:13" ht="15.75">
      <c r="A1799" s="170"/>
      <c r="B1799" s="170"/>
      <c r="C1799" s="170"/>
      <c r="D1799" s="170"/>
      <c r="E1799" s="170"/>
      <c r="F1799" s="170"/>
      <c r="G1799" s="170"/>
      <c r="H1799" s="170"/>
      <c r="I1799" s="170"/>
      <c r="J1799" s="170"/>
      <c r="K1799" s="170"/>
      <c r="L1799" s="170"/>
      <c r="M1799" s="170"/>
    </row>
    <row r="1800" spans="1:13" ht="15.75">
      <c r="A1800" s="170"/>
      <c r="B1800" s="170"/>
      <c r="C1800" s="170"/>
      <c r="D1800" s="170"/>
      <c r="E1800" s="170"/>
      <c r="F1800" s="170"/>
      <c r="G1800" s="170"/>
      <c r="H1800" s="170"/>
      <c r="I1800" s="170"/>
      <c r="J1800" s="170"/>
      <c r="K1800" s="170"/>
      <c r="L1800" s="170"/>
      <c r="M1800" s="170"/>
    </row>
    <row r="1801" spans="1:13" ht="15.75">
      <c r="A1801" s="170"/>
      <c r="B1801" s="170"/>
      <c r="C1801" s="170"/>
      <c r="D1801" s="170"/>
      <c r="E1801" s="170"/>
      <c r="F1801" s="170"/>
      <c r="G1801" s="170"/>
      <c r="H1801" s="170"/>
      <c r="I1801" s="170"/>
      <c r="J1801" s="170"/>
      <c r="K1801" s="170"/>
      <c r="L1801" s="170"/>
      <c r="M1801" s="170"/>
    </row>
    <row r="1802" spans="1:13" ht="15.75">
      <c r="A1802" s="170"/>
      <c r="B1802" s="170"/>
      <c r="C1802" s="170"/>
      <c r="D1802" s="170"/>
      <c r="E1802" s="170"/>
      <c r="F1802" s="170"/>
      <c r="G1802" s="170"/>
      <c r="H1802" s="170"/>
      <c r="I1802" s="170"/>
      <c r="J1802" s="170"/>
      <c r="K1802" s="170"/>
      <c r="L1802" s="170"/>
      <c r="M1802" s="170"/>
    </row>
    <row r="1803" spans="1:13" ht="15.75">
      <c r="A1803" s="170"/>
      <c r="B1803" s="170"/>
      <c r="C1803" s="170"/>
      <c r="D1803" s="170"/>
      <c r="E1803" s="170"/>
      <c r="F1803" s="170"/>
      <c r="G1803" s="170"/>
      <c r="H1803" s="170"/>
      <c r="I1803" s="170"/>
      <c r="J1803" s="170"/>
      <c r="K1803" s="170"/>
      <c r="L1803" s="170"/>
      <c r="M1803" s="170"/>
    </row>
    <row r="1804" spans="1:13" ht="15.75">
      <c r="A1804" s="170"/>
      <c r="B1804" s="170"/>
      <c r="C1804" s="170"/>
      <c r="D1804" s="170"/>
      <c r="E1804" s="170"/>
      <c r="F1804" s="170"/>
      <c r="G1804" s="170"/>
      <c r="H1804" s="170"/>
      <c r="I1804" s="170"/>
      <c r="J1804" s="170"/>
      <c r="K1804" s="170"/>
      <c r="L1804" s="170"/>
      <c r="M1804" s="170"/>
    </row>
    <row r="1805" spans="1:13" ht="15.75">
      <c r="A1805" s="170"/>
      <c r="B1805" s="170"/>
      <c r="C1805" s="170"/>
      <c r="D1805" s="170"/>
      <c r="E1805" s="170"/>
      <c r="F1805" s="170"/>
      <c r="G1805" s="170"/>
      <c r="H1805" s="170"/>
      <c r="I1805" s="170"/>
      <c r="J1805" s="170"/>
      <c r="K1805" s="170"/>
      <c r="L1805" s="170"/>
      <c r="M1805" s="170"/>
    </row>
    <row r="1806" spans="1:13" ht="15.75">
      <c r="A1806" s="170"/>
      <c r="B1806" s="170"/>
      <c r="C1806" s="170"/>
      <c r="D1806" s="170"/>
      <c r="E1806" s="170"/>
      <c r="F1806" s="170"/>
      <c r="G1806" s="170"/>
      <c r="H1806" s="170"/>
      <c r="I1806" s="170"/>
      <c r="J1806" s="170"/>
      <c r="K1806" s="170"/>
      <c r="L1806" s="170"/>
      <c r="M1806" s="170"/>
    </row>
    <row r="1807" spans="1:13" ht="15.75">
      <c r="A1807" s="170"/>
      <c r="B1807" s="170"/>
      <c r="C1807" s="170"/>
      <c r="D1807" s="170"/>
      <c r="E1807" s="170"/>
      <c r="F1807" s="170"/>
      <c r="G1807" s="170"/>
      <c r="H1807" s="170"/>
      <c r="I1807" s="170"/>
      <c r="J1807" s="170"/>
      <c r="K1807" s="170"/>
      <c r="L1807" s="170"/>
      <c r="M1807" s="170"/>
    </row>
    <row r="1808" spans="1:13" ht="15.75">
      <c r="A1808" s="170"/>
      <c r="B1808" s="170"/>
      <c r="C1808" s="170"/>
      <c r="D1808" s="170"/>
      <c r="E1808" s="170"/>
      <c r="F1808" s="170"/>
      <c r="G1808" s="170"/>
      <c r="H1808" s="170"/>
      <c r="I1808" s="170"/>
      <c r="J1808" s="170"/>
      <c r="K1808" s="170"/>
      <c r="L1808" s="170"/>
      <c r="M1808" s="170"/>
    </row>
    <row r="1809" spans="1:13" ht="15.75">
      <c r="A1809" s="170"/>
      <c r="B1809" s="170"/>
      <c r="C1809" s="170"/>
      <c r="D1809" s="170"/>
      <c r="E1809" s="170"/>
      <c r="F1809" s="170"/>
      <c r="G1809" s="170"/>
      <c r="H1809" s="170"/>
      <c r="I1809" s="170"/>
      <c r="J1809" s="170"/>
      <c r="K1809" s="170"/>
      <c r="L1809" s="170"/>
      <c r="M1809" s="170"/>
    </row>
    <row r="1810" spans="1:13" ht="15.75">
      <c r="A1810" s="170"/>
      <c r="B1810" s="170"/>
      <c r="C1810" s="170"/>
      <c r="D1810" s="170"/>
      <c r="E1810" s="170"/>
      <c r="F1810" s="170"/>
      <c r="G1810" s="170"/>
      <c r="H1810" s="170"/>
      <c r="I1810" s="170"/>
      <c r="J1810" s="170"/>
      <c r="K1810" s="170"/>
      <c r="L1810" s="170"/>
      <c r="M1810" s="170"/>
    </row>
    <row r="1811" spans="1:13" ht="15.75">
      <c r="A1811" s="170"/>
      <c r="B1811" s="170"/>
      <c r="C1811" s="170"/>
      <c r="D1811" s="170"/>
      <c r="E1811" s="170"/>
      <c r="F1811" s="170"/>
      <c r="G1811" s="170"/>
      <c r="H1811" s="170"/>
      <c r="I1811" s="170"/>
      <c r="J1811" s="170"/>
      <c r="K1811" s="170"/>
      <c r="L1811" s="170"/>
      <c r="M1811" s="170"/>
    </row>
    <row r="1812" spans="1:13" ht="15.75">
      <c r="A1812" s="170"/>
      <c r="B1812" s="170"/>
      <c r="C1812" s="170"/>
      <c r="D1812" s="170"/>
      <c r="E1812" s="170"/>
      <c r="F1812" s="170"/>
      <c r="G1812" s="170"/>
      <c r="H1812" s="170"/>
      <c r="I1812" s="170"/>
      <c r="J1812" s="170"/>
      <c r="K1812" s="170"/>
      <c r="L1812" s="170"/>
      <c r="M1812" s="170"/>
    </row>
    <row r="1813" spans="1:13" ht="15.75">
      <c r="A1813" s="170"/>
      <c r="B1813" s="170"/>
      <c r="C1813" s="170"/>
      <c r="D1813" s="170"/>
      <c r="E1813" s="170"/>
      <c r="F1813" s="170"/>
      <c r="G1813" s="170"/>
      <c r="H1813" s="170"/>
      <c r="I1813" s="170"/>
      <c r="J1813" s="170"/>
      <c r="K1813" s="170"/>
      <c r="L1813" s="170"/>
      <c r="M1813" s="170"/>
    </row>
    <row r="1814" spans="1:13" ht="15.75">
      <c r="A1814" s="170"/>
      <c r="B1814" s="170"/>
      <c r="C1814" s="170"/>
      <c r="D1814" s="170"/>
      <c r="E1814" s="170"/>
      <c r="F1814" s="170"/>
      <c r="G1814" s="170"/>
      <c r="H1814" s="170"/>
      <c r="I1814" s="170"/>
      <c r="J1814" s="170"/>
      <c r="K1814" s="170"/>
      <c r="L1814" s="170"/>
      <c r="M1814" s="170"/>
    </row>
    <row r="1815" spans="1:13" ht="15.75">
      <c r="A1815" s="170"/>
      <c r="B1815" s="170"/>
      <c r="C1815" s="170"/>
      <c r="D1815" s="170"/>
      <c r="E1815" s="170"/>
      <c r="F1815" s="170"/>
      <c r="G1815" s="170"/>
      <c r="H1815" s="170"/>
      <c r="I1815" s="170"/>
      <c r="J1815" s="170"/>
      <c r="K1815" s="170"/>
      <c r="L1815" s="170"/>
      <c r="M1815" s="170"/>
    </row>
    <row r="1816" spans="1:13" ht="15.75">
      <c r="A1816" s="170"/>
      <c r="B1816" s="170"/>
      <c r="C1816" s="170"/>
      <c r="D1816" s="170"/>
      <c r="E1816" s="170"/>
      <c r="F1816" s="170"/>
      <c r="G1816" s="170"/>
      <c r="H1816" s="170"/>
      <c r="I1816" s="170"/>
      <c r="J1816" s="170"/>
      <c r="K1816" s="170"/>
      <c r="L1816" s="170"/>
      <c r="M1816" s="170"/>
    </row>
    <row r="1817" spans="1:13" ht="15.75">
      <c r="A1817" s="170"/>
      <c r="B1817" s="170"/>
      <c r="C1817" s="170"/>
      <c r="D1817" s="170"/>
      <c r="E1817" s="170"/>
      <c r="F1817" s="170"/>
      <c r="G1817" s="170"/>
      <c r="H1817" s="170"/>
      <c r="I1817" s="170"/>
      <c r="J1817" s="170"/>
      <c r="K1817" s="170"/>
      <c r="L1817" s="170"/>
      <c r="M1817" s="170"/>
    </row>
    <row r="1818" spans="1:13" ht="15.75">
      <c r="A1818" s="170"/>
      <c r="B1818" s="170"/>
      <c r="C1818" s="170"/>
      <c r="D1818" s="170"/>
      <c r="E1818" s="170"/>
      <c r="F1818" s="170"/>
      <c r="G1818" s="170"/>
      <c r="H1818" s="170"/>
      <c r="I1818" s="170"/>
      <c r="J1818" s="170"/>
      <c r="K1818" s="170"/>
      <c r="L1818" s="170"/>
      <c r="M1818" s="170"/>
    </row>
    <row r="1819" spans="1:13" ht="15.75">
      <c r="A1819" s="170"/>
      <c r="B1819" s="170"/>
      <c r="C1819" s="170"/>
      <c r="D1819" s="170"/>
      <c r="E1819" s="170"/>
      <c r="F1819" s="170"/>
      <c r="G1819" s="170"/>
      <c r="H1819" s="170"/>
      <c r="I1819" s="170"/>
      <c r="J1819" s="170"/>
      <c r="K1819" s="170"/>
      <c r="L1819" s="170"/>
      <c r="M1819" s="170"/>
    </row>
    <row r="1820" spans="1:13" ht="15.75">
      <c r="A1820" s="170"/>
      <c r="B1820" s="170"/>
      <c r="C1820" s="170"/>
      <c r="D1820" s="170"/>
      <c r="E1820" s="170"/>
      <c r="F1820" s="170"/>
      <c r="G1820" s="170"/>
      <c r="H1820" s="170"/>
      <c r="I1820" s="170"/>
      <c r="J1820" s="170"/>
      <c r="K1820" s="170"/>
      <c r="L1820" s="170"/>
      <c r="M1820" s="170"/>
    </row>
    <row r="1821" spans="1:13" ht="15.75">
      <c r="A1821" s="170"/>
      <c r="B1821" s="170"/>
      <c r="C1821" s="170"/>
      <c r="D1821" s="170"/>
      <c r="E1821" s="170"/>
      <c r="F1821" s="170"/>
      <c r="G1821" s="170"/>
      <c r="H1821" s="170"/>
      <c r="I1821" s="170"/>
      <c r="J1821" s="170"/>
      <c r="K1821" s="170"/>
      <c r="L1821" s="170"/>
      <c r="M1821" s="170"/>
    </row>
    <row r="1822" spans="1:13" ht="15.75">
      <c r="A1822" s="170"/>
      <c r="B1822" s="170"/>
      <c r="C1822" s="170"/>
      <c r="D1822" s="170"/>
      <c r="E1822" s="170"/>
      <c r="F1822" s="170"/>
      <c r="G1822" s="170"/>
      <c r="H1822" s="170"/>
      <c r="I1822" s="170"/>
      <c r="J1822" s="170"/>
      <c r="K1822" s="170"/>
      <c r="L1822" s="170"/>
      <c r="M1822" s="170"/>
    </row>
    <row r="1823" spans="1:13" ht="15.75">
      <c r="A1823" s="170"/>
      <c r="B1823" s="170"/>
      <c r="C1823" s="170"/>
      <c r="D1823" s="170"/>
      <c r="E1823" s="170"/>
      <c r="F1823" s="170"/>
      <c r="G1823" s="170"/>
      <c r="H1823" s="170"/>
      <c r="I1823" s="170"/>
      <c r="J1823" s="170"/>
      <c r="K1823" s="170"/>
      <c r="L1823" s="170"/>
      <c r="M1823" s="170"/>
    </row>
    <row r="1824" spans="1:13" ht="15.75">
      <c r="A1824" s="170"/>
      <c r="B1824" s="170"/>
      <c r="C1824" s="170"/>
      <c r="D1824" s="170"/>
      <c r="E1824" s="170"/>
      <c r="F1824" s="170"/>
      <c r="G1824" s="170"/>
      <c r="H1824" s="170"/>
      <c r="I1824" s="170"/>
      <c r="J1824" s="170"/>
      <c r="K1824" s="170"/>
      <c r="L1824" s="170"/>
      <c r="M1824" s="170"/>
    </row>
    <row r="1825" spans="1:13" ht="15.75">
      <c r="A1825" s="170"/>
      <c r="B1825" s="170"/>
      <c r="C1825" s="170"/>
      <c r="D1825" s="170"/>
      <c r="E1825" s="170"/>
      <c r="F1825" s="170"/>
      <c r="G1825" s="170"/>
      <c r="H1825" s="170"/>
      <c r="I1825" s="170"/>
      <c r="J1825" s="170"/>
      <c r="K1825" s="170"/>
      <c r="L1825" s="170"/>
      <c r="M1825" s="170"/>
    </row>
    <row r="1826" spans="1:13" ht="15.75">
      <c r="A1826" s="170"/>
      <c r="B1826" s="170"/>
      <c r="C1826" s="170"/>
      <c r="D1826" s="170"/>
      <c r="E1826" s="170"/>
      <c r="F1826" s="170"/>
      <c r="G1826" s="170"/>
      <c r="H1826" s="170"/>
      <c r="I1826" s="170"/>
      <c r="J1826" s="170"/>
      <c r="K1826" s="170"/>
      <c r="L1826" s="170"/>
      <c r="M1826" s="170"/>
    </row>
    <row r="1827" spans="1:13" ht="15.75">
      <c r="A1827" s="170"/>
      <c r="B1827" s="170"/>
      <c r="C1827" s="170"/>
      <c r="D1827" s="170"/>
      <c r="E1827" s="170"/>
      <c r="F1827" s="170"/>
      <c r="G1827" s="170"/>
      <c r="H1827" s="170"/>
      <c r="I1827" s="170"/>
      <c r="J1827" s="170"/>
      <c r="K1827" s="170"/>
      <c r="L1827" s="170"/>
      <c r="M1827" s="170"/>
    </row>
    <row r="1828" spans="1:13" ht="15.75">
      <c r="A1828" s="170"/>
      <c r="B1828" s="170"/>
      <c r="C1828" s="170"/>
      <c r="D1828" s="170"/>
      <c r="E1828" s="170"/>
      <c r="F1828" s="170"/>
      <c r="G1828" s="170"/>
      <c r="H1828" s="170"/>
      <c r="I1828" s="170"/>
      <c r="J1828" s="170"/>
      <c r="K1828" s="170"/>
      <c r="L1828" s="170"/>
      <c r="M1828" s="170"/>
    </row>
    <row r="1829" spans="1:13" ht="15.75">
      <c r="A1829" s="170"/>
      <c r="B1829" s="170"/>
      <c r="C1829" s="170"/>
      <c r="D1829" s="170"/>
      <c r="E1829" s="170"/>
      <c r="F1829" s="170"/>
      <c r="G1829" s="170"/>
      <c r="H1829" s="170"/>
      <c r="I1829" s="170"/>
      <c r="J1829" s="170"/>
      <c r="K1829" s="170"/>
      <c r="L1829" s="170"/>
      <c r="M1829" s="170"/>
    </row>
    <row r="1830" spans="1:13" ht="15.75">
      <c r="A1830" s="170"/>
      <c r="B1830" s="170"/>
      <c r="C1830" s="170"/>
      <c r="D1830" s="170"/>
      <c r="E1830" s="170"/>
      <c r="F1830" s="170"/>
      <c r="G1830" s="170"/>
      <c r="H1830" s="170"/>
      <c r="I1830" s="170"/>
      <c r="J1830" s="170"/>
      <c r="K1830" s="170"/>
      <c r="L1830" s="170"/>
      <c r="M1830" s="170"/>
    </row>
    <row r="1831" spans="1:13" ht="15.75">
      <c r="A1831" s="170"/>
      <c r="B1831" s="170"/>
      <c r="C1831" s="170"/>
      <c r="D1831" s="170"/>
      <c r="E1831" s="170"/>
      <c r="F1831" s="170"/>
      <c r="G1831" s="170"/>
      <c r="H1831" s="170"/>
      <c r="I1831" s="170"/>
      <c r="J1831" s="170"/>
      <c r="K1831" s="170"/>
      <c r="L1831" s="170"/>
      <c r="M1831" s="170"/>
    </row>
    <row r="1832" spans="1:13" ht="15.75">
      <c r="A1832" s="170"/>
      <c r="B1832" s="170"/>
      <c r="C1832" s="170"/>
      <c r="D1832" s="170"/>
      <c r="E1832" s="170"/>
      <c r="F1832" s="170"/>
      <c r="G1832" s="170"/>
      <c r="H1832" s="170"/>
      <c r="I1832" s="170"/>
      <c r="J1832" s="170"/>
      <c r="K1832" s="170"/>
      <c r="L1832" s="170"/>
      <c r="M1832" s="170"/>
    </row>
    <row r="1833" spans="1:13" ht="15.75">
      <c r="A1833" s="170"/>
      <c r="B1833" s="170"/>
      <c r="C1833" s="170"/>
      <c r="D1833" s="170"/>
      <c r="E1833" s="170"/>
      <c r="F1833" s="170"/>
      <c r="G1833" s="170"/>
      <c r="H1833" s="170"/>
      <c r="I1833" s="170"/>
      <c r="J1833" s="170"/>
      <c r="K1833" s="170"/>
      <c r="L1833" s="170"/>
      <c r="M1833" s="170"/>
    </row>
    <row r="1834" spans="1:13" ht="15.75">
      <c r="A1834" s="170"/>
      <c r="B1834" s="170"/>
      <c r="C1834" s="170"/>
      <c r="D1834" s="170"/>
      <c r="E1834" s="170"/>
      <c r="F1834" s="170"/>
      <c r="G1834" s="170"/>
      <c r="H1834" s="170"/>
      <c r="I1834" s="170"/>
      <c r="J1834" s="170"/>
      <c r="K1834" s="170"/>
      <c r="L1834" s="170"/>
      <c r="M1834" s="170"/>
    </row>
    <row r="1835" spans="1:13" ht="15.75">
      <c r="A1835" s="170"/>
      <c r="B1835" s="170"/>
      <c r="C1835" s="170"/>
      <c r="D1835" s="170"/>
      <c r="E1835" s="170"/>
      <c r="F1835" s="170"/>
      <c r="G1835" s="170"/>
      <c r="H1835" s="170"/>
      <c r="I1835" s="170"/>
      <c r="J1835" s="170"/>
      <c r="K1835" s="170"/>
      <c r="L1835" s="170"/>
      <c r="M1835" s="170"/>
    </row>
    <row r="1836" spans="1:13" ht="15.75">
      <c r="A1836" s="170"/>
      <c r="B1836" s="170"/>
      <c r="C1836" s="170"/>
      <c r="D1836" s="170"/>
      <c r="E1836" s="170"/>
      <c r="F1836" s="170"/>
      <c r="G1836" s="170"/>
      <c r="H1836" s="170"/>
      <c r="I1836" s="170"/>
      <c r="J1836" s="170"/>
      <c r="K1836" s="170"/>
      <c r="L1836" s="170"/>
      <c r="M1836" s="170"/>
    </row>
    <row r="1837" spans="1:13" ht="15.75">
      <c r="A1837" s="170"/>
      <c r="B1837" s="170"/>
      <c r="C1837" s="170"/>
      <c r="D1837" s="170"/>
      <c r="E1837" s="170"/>
      <c r="F1837" s="170"/>
      <c r="G1837" s="170"/>
      <c r="H1837" s="170"/>
      <c r="I1837" s="170"/>
      <c r="J1837" s="170"/>
      <c r="K1837" s="170"/>
      <c r="L1837" s="170"/>
      <c r="M1837" s="170"/>
    </row>
    <row r="1838" spans="1:13" ht="15.75">
      <c r="A1838" s="170"/>
      <c r="B1838" s="170"/>
      <c r="C1838" s="170"/>
      <c r="D1838" s="170"/>
      <c r="E1838" s="170"/>
      <c r="F1838" s="170"/>
      <c r="G1838" s="170"/>
      <c r="H1838" s="170"/>
      <c r="I1838" s="170"/>
      <c r="J1838" s="170"/>
      <c r="K1838" s="170"/>
      <c r="L1838" s="170"/>
      <c r="M1838" s="170"/>
    </row>
    <row r="1839" spans="1:13" ht="15.75">
      <c r="A1839" s="170"/>
      <c r="B1839" s="170"/>
      <c r="C1839" s="170"/>
      <c r="D1839" s="170"/>
      <c r="E1839" s="170"/>
      <c r="F1839" s="170"/>
      <c r="G1839" s="170"/>
      <c r="H1839" s="170"/>
      <c r="I1839" s="170"/>
      <c r="J1839" s="170"/>
      <c r="K1839" s="170"/>
      <c r="L1839" s="170"/>
      <c r="M1839" s="170"/>
    </row>
    <row r="1840" spans="1:13" ht="15.75">
      <c r="A1840" s="170"/>
      <c r="B1840" s="170"/>
      <c r="C1840" s="170"/>
      <c r="D1840" s="170"/>
      <c r="E1840" s="170"/>
      <c r="F1840" s="170"/>
      <c r="G1840" s="170"/>
      <c r="H1840" s="170"/>
      <c r="I1840" s="170"/>
      <c r="J1840" s="170"/>
      <c r="K1840" s="170"/>
      <c r="L1840" s="170"/>
      <c r="M1840" s="170"/>
    </row>
    <row r="1841" spans="1:13" ht="15.75">
      <c r="A1841" s="170"/>
      <c r="B1841" s="170"/>
      <c r="C1841" s="170"/>
      <c r="D1841" s="170"/>
      <c r="E1841" s="170"/>
      <c r="F1841" s="170"/>
      <c r="G1841" s="170"/>
      <c r="H1841" s="170"/>
      <c r="I1841" s="170"/>
      <c r="J1841" s="170"/>
      <c r="K1841" s="170"/>
      <c r="L1841" s="170"/>
      <c r="M1841" s="170"/>
    </row>
    <row r="1842" spans="1:13" ht="15.75">
      <c r="A1842" s="170"/>
      <c r="B1842" s="170"/>
      <c r="C1842" s="170"/>
      <c r="D1842" s="170"/>
      <c r="E1842" s="170"/>
      <c r="F1842" s="170"/>
      <c r="G1842" s="170"/>
      <c r="H1842" s="170"/>
      <c r="I1842" s="170"/>
      <c r="J1842" s="170"/>
      <c r="K1842" s="170"/>
      <c r="L1842" s="170"/>
      <c r="M1842" s="170"/>
    </row>
    <row r="1843" spans="1:13" ht="15.75">
      <c r="A1843" s="170"/>
      <c r="B1843" s="170"/>
      <c r="C1843" s="170"/>
      <c r="D1843" s="170"/>
      <c r="E1843" s="170"/>
      <c r="F1843" s="170"/>
      <c r="G1843" s="170"/>
      <c r="H1843" s="170"/>
      <c r="I1843" s="170"/>
      <c r="J1843" s="170"/>
      <c r="K1843" s="170"/>
      <c r="L1843" s="170"/>
      <c r="M1843" s="170"/>
    </row>
    <row r="1844" spans="1:13" ht="15.75">
      <c r="A1844" s="170"/>
      <c r="B1844" s="170"/>
      <c r="C1844" s="170"/>
      <c r="D1844" s="170"/>
      <c r="E1844" s="170"/>
      <c r="F1844" s="170"/>
      <c r="G1844" s="170"/>
      <c r="H1844" s="170"/>
      <c r="I1844" s="170"/>
      <c r="J1844" s="170"/>
      <c r="K1844" s="170"/>
      <c r="L1844" s="170"/>
      <c r="M1844" s="170"/>
    </row>
    <row r="1845" spans="1:13" ht="15.75">
      <c r="A1845" s="170"/>
      <c r="B1845" s="170"/>
      <c r="C1845" s="170"/>
      <c r="D1845" s="170"/>
      <c r="E1845" s="170"/>
      <c r="F1845" s="170"/>
      <c r="G1845" s="170"/>
      <c r="H1845" s="170"/>
      <c r="I1845" s="170"/>
      <c r="J1845" s="170"/>
      <c r="K1845" s="170"/>
      <c r="L1845" s="170"/>
      <c r="M1845" s="170"/>
    </row>
    <row r="1846" spans="1:13" ht="15.75">
      <c r="A1846" s="170"/>
      <c r="B1846" s="170"/>
      <c r="C1846" s="170"/>
      <c r="D1846" s="170"/>
      <c r="E1846" s="170"/>
      <c r="F1846" s="170"/>
      <c r="G1846" s="170"/>
      <c r="H1846" s="170"/>
      <c r="I1846" s="170"/>
      <c r="J1846" s="170"/>
      <c r="K1846" s="170"/>
      <c r="L1846" s="170"/>
      <c r="M1846" s="170"/>
    </row>
    <row r="1847" spans="1:13" ht="15.75">
      <c r="A1847" s="170"/>
      <c r="B1847" s="170"/>
      <c r="C1847" s="170"/>
      <c r="D1847" s="170"/>
      <c r="E1847" s="170"/>
      <c r="F1847" s="170"/>
      <c r="G1847" s="170"/>
      <c r="H1847" s="170"/>
      <c r="I1847" s="170"/>
      <c r="J1847" s="170"/>
      <c r="K1847" s="170"/>
      <c r="L1847" s="170"/>
      <c r="M1847" s="170"/>
    </row>
    <row r="1848" spans="1:13" ht="15.75">
      <c r="A1848" s="170"/>
      <c r="B1848" s="170"/>
      <c r="C1848" s="170"/>
      <c r="D1848" s="170"/>
      <c r="E1848" s="170"/>
      <c r="F1848" s="170"/>
      <c r="G1848" s="170"/>
      <c r="H1848" s="170"/>
      <c r="I1848" s="170"/>
      <c r="J1848" s="170"/>
      <c r="K1848" s="170"/>
      <c r="L1848" s="170"/>
      <c r="M1848" s="170"/>
    </row>
    <row r="1849" spans="1:13" ht="15.75">
      <c r="A1849" s="170"/>
      <c r="B1849" s="170"/>
      <c r="C1849" s="170"/>
      <c r="D1849" s="170"/>
      <c r="E1849" s="170"/>
      <c r="F1849" s="170"/>
      <c r="G1849" s="170"/>
      <c r="H1849" s="170"/>
      <c r="I1849" s="170"/>
      <c r="J1849" s="170"/>
      <c r="K1849" s="170"/>
      <c r="L1849" s="170"/>
      <c r="M1849" s="170"/>
    </row>
    <row r="1850" spans="1:13" ht="15.75">
      <c r="A1850" s="170"/>
      <c r="B1850" s="170"/>
      <c r="C1850" s="170"/>
      <c r="D1850" s="170"/>
      <c r="E1850" s="170"/>
      <c r="F1850" s="170"/>
      <c r="G1850" s="170"/>
      <c r="H1850" s="170"/>
      <c r="I1850" s="170"/>
      <c r="J1850" s="170"/>
      <c r="K1850" s="170"/>
      <c r="L1850" s="170"/>
      <c r="M1850" s="170"/>
    </row>
    <row r="1851" spans="1:13" ht="15.75">
      <c r="A1851" s="170"/>
      <c r="B1851" s="170"/>
      <c r="C1851" s="170"/>
      <c r="D1851" s="170"/>
      <c r="E1851" s="170"/>
      <c r="F1851" s="170"/>
      <c r="G1851" s="170"/>
      <c r="H1851" s="170"/>
      <c r="I1851" s="170"/>
      <c r="J1851" s="170"/>
      <c r="K1851" s="170"/>
      <c r="L1851" s="170"/>
      <c r="M1851" s="170"/>
    </row>
    <row r="1852" spans="1:13" ht="15.75">
      <c r="A1852" s="170"/>
      <c r="B1852" s="170"/>
      <c r="C1852" s="170"/>
      <c r="D1852" s="170"/>
      <c r="E1852" s="170"/>
      <c r="F1852" s="170"/>
      <c r="G1852" s="170"/>
      <c r="H1852" s="170"/>
      <c r="I1852" s="170"/>
      <c r="J1852" s="170"/>
      <c r="K1852" s="170"/>
      <c r="L1852" s="170"/>
      <c r="M1852" s="170"/>
    </row>
    <row r="1853" spans="1:13" ht="15.75">
      <c r="A1853" s="170"/>
      <c r="B1853" s="170"/>
      <c r="C1853" s="170"/>
      <c r="D1853" s="170"/>
      <c r="E1853" s="170"/>
      <c r="F1853" s="170"/>
      <c r="G1853" s="170"/>
      <c r="H1853" s="170"/>
      <c r="I1853" s="170"/>
      <c r="J1853" s="170"/>
      <c r="K1853" s="170"/>
      <c r="L1853" s="170"/>
      <c r="M1853" s="170"/>
    </row>
    <row r="1854" spans="1:13" ht="15.75">
      <c r="A1854" s="170"/>
      <c r="B1854" s="170"/>
      <c r="C1854" s="170"/>
      <c r="D1854" s="170"/>
      <c r="E1854" s="170"/>
      <c r="F1854" s="170"/>
      <c r="G1854" s="170"/>
      <c r="H1854" s="170"/>
      <c r="I1854" s="170"/>
      <c r="J1854" s="170"/>
      <c r="K1854" s="170"/>
      <c r="L1854" s="170"/>
      <c r="M1854" s="170"/>
    </row>
    <row r="1855" spans="1:13" ht="15.75">
      <c r="A1855" s="170"/>
      <c r="B1855" s="170"/>
      <c r="C1855" s="170"/>
      <c r="D1855" s="170"/>
      <c r="E1855" s="170"/>
      <c r="F1855" s="170"/>
      <c r="G1855" s="170"/>
      <c r="H1855" s="170"/>
      <c r="I1855" s="170"/>
      <c r="J1855" s="170"/>
      <c r="K1855" s="170"/>
      <c r="L1855" s="170"/>
      <c r="M1855" s="170"/>
    </row>
    <row r="1856" spans="1:13" ht="15.75">
      <c r="A1856" s="170"/>
      <c r="B1856" s="170"/>
      <c r="C1856" s="170"/>
      <c r="D1856" s="170"/>
      <c r="E1856" s="170"/>
      <c r="F1856" s="170"/>
      <c r="G1856" s="170"/>
      <c r="H1856" s="170"/>
      <c r="I1856" s="170"/>
      <c r="J1856" s="170"/>
      <c r="K1856" s="170"/>
      <c r="L1856" s="170"/>
      <c r="M1856" s="170"/>
    </row>
    <row r="1857" spans="1:13" ht="15.75">
      <c r="A1857" s="170"/>
      <c r="B1857" s="170"/>
      <c r="C1857" s="170"/>
      <c r="D1857" s="170"/>
      <c r="E1857" s="170"/>
      <c r="F1857" s="170"/>
      <c r="G1857" s="170"/>
      <c r="H1857" s="170"/>
      <c r="I1857" s="170"/>
      <c r="J1857" s="170"/>
      <c r="K1857" s="170"/>
      <c r="L1857" s="170"/>
      <c r="M1857" s="170"/>
    </row>
    <row r="1858" spans="1:13" ht="15.75">
      <c r="A1858" s="170"/>
      <c r="B1858" s="170"/>
      <c r="C1858" s="170"/>
      <c r="D1858" s="170"/>
      <c r="E1858" s="170"/>
      <c r="F1858" s="170"/>
      <c r="G1858" s="170"/>
      <c r="H1858" s="170"/>
      <c r="I1858" s="170"/>
      <c r="J1858" s="170"/>
      <c r="K1858" s="170"/>
      <c r="L1858" s="170"/>
      <c r="M1858" s="170"/>
    </row>
    <row r="1859" spans="1:13" ht="15.75">
      <c r="A1859" s="170"/>
      <c r="B1859" s="170"/>
      <c r="C1859" s="170"/>
      <c r="D1859" s="170"/>
      <c r="E1859" s="170"/>
      <c r="F1859" s="170"/>
      <c r="G1859" s="170"/>
      <c r="H1859" s="170"/>
      <c r="I1859" s="170"/>
      <c r="J1859" s="170"/>
      <c r="K1859" s="170"/>
      <c r="L1859" s="170"/>
      <c r="M1859" s="170"/>
    </row>
    <row r="1860" spans="1:13" ht="15.75">
      <c r="A1860" s="170"/>
      <c r="B1860" s="170"/>
      <c r="C1860" s="170"/>
      <c r="D1860" s="170"/>
      <c r="E1860" s="170"/>
      <c r="F1860" s="170"/>
      <c r="G1860" s="170"/>
      <c r="H1860" s="170"/>
      <c r="I1860" s="170"/>
      <c r="J1860" s="170"/>
      <c r="K1860" s="170"/>
      <c r="L1860" s="170"/>
      <c r="M1860" s="170"/>
    </row>
    <row r="1861" spans="1:13" ht="15.75">
      <c r="A1861" s="170"/>
      <c r="B1861" s="170"/>
      <c r="C1861" s="170"/>
      <c r="D1861" s="170"/>
      <c r="E1861" s="170"/>
      <c r="F1861" s="170"/>
      <c r="G1861" s="170"/>
      <c r="H1861" s="170"/>
      <c r="I1861" s="170"/>
      <c r="J1861" s="170"/>
      <c r="K1861" s="170"/>
      <c r="L1861" s="170"/>
      <c r="M1861" s="170"/>
    </row>
    <row r="1862" spans="1:13" ht="15.75">
      <c r="A1862" s="170"/>
      <c r="B1862" s="170"/>
      <c r="C1862" s="170"/>
      <c r="D1862" s="170"/>
      <c r="E1862" s="170"/>
      <c r="F1862" s="170"/>
      <c r="G1862" s="170"/>
      <c r="H1862" s="170"/>
      <c r="I1862" s="170"/>
      <c r="J1862" s="170"/>
      <c r="K1862" s="170"/>
      <c r="L1862" s="170"/>
      <c r="M1862" s="170"/>
    </row>
    <row r="1863" spans="1:13" ht="15.75">
      <c r="A1863" s="170"/>
      <c r="B1863" s="170"/>
      <c r="C1863" s="170"/>
      <c r="D1863" s="170"/>
      <c r="E1863" s="170"/>
      <c r="F1863" s="170"/>
      <c r="G1863" s="170"/>
      <c r="H1863" s="170"/>
      <c r="I1863" s="170"/>
      <c r="J1863" s="170"/>
      <c r="K1863" s="170"/>
      <c r="L1863" s="170"/>
      <c r="M1863" s="170"/>
    </row>
    <row r="1864" spans="1:13" ht="15.75">
      <c r="A1864" s="170"/>
      <c r="B1864" s="170"/>
      <c r="C1864" s="170"/>
      <c r="D1864" s="170"/>
      <c r="E1864" s="170"/>
      <c r="F1864" s="170"/>
      <c r="G1864" s="170"/>
      <c r="H1864" s="170"/>
      <c r="I1864" s="170"/>
      <c r="J1864" s="170"/>
      <c r="K1864" s="170"/>
      <c r="L1864" s="170"/>
      <c r="M1864" s="170"/>
    </row>
    <row r="1865" spans="1:13" ht="15.75">
      <c r="A1865" s="170"/>
      <c r="B1865" s="170"/>
      <c r="C1865" s="170"/>
      <c r="D1865" s="170"/>
      <c r="E1865" s="170"/>
      <c r="F1865" s="170"/>
      <c r="G1865" s="170"/>
      <c r="H1865" s="170"/>
      <c r="I1865" s="170"/>
      <c r="J1865" s="170"/>
      <c r="K1865" s="170"/>
      <c r="L1865" s="170"/>
      <c r="M1865" s="170"/>
    </row>
    <row r="1866" spans="1:13" ht="15.75">
      <c r="A1866" s="170"/>
      <c r="B1866" s="170"/>
      <c r="C1866" s="170"/>
      <c r="D1866" s="170"/>
      <c r="E1866" s="170"/>
      <c r="F1866" s="170"/>
      <c r="G1866" s="170"/>
      <c r="H1866" s="170"/>
      <c r="I1866" s="170"/>
      <c r="J1866" s="170"/>
      <c r="K1866" s="170"/>
      <c r="L1866" s="170"/>
      <c r="M1866" s="170"/>
    </row>
    <row r="1867" spans="1:13" ht="15.75">
      <c r="A1867" s="170"/>
      <c r="B1867" s="170"/>
      <c r="C1867" s="170"/>
      <c r="D1867" s="170"/>
      <c r="E1867" s="170"/>
      <c r="F1867" s="170"/>
      <c r="G1867" s="170"/>
      <c r="H1867" s="170"/>
      <c r="I1867" s="170"/>
      <c r="J1867" s="170"/>
      <c r="K1867" s="170"/>
      <c r="L1867" s="170"/>
      <c r="M1867" s="170"/>
    </row>
    <row r="1868" spans="1:13" ht="15.75">
      <c r="A1868" s="170"/>
      <c r="B1868" s="170"/>
      <c r="C1868" s="170"/>
      <c r="D1868" s="170"/>
      <c r="E1868" s="170"/>
      <c r="F1868" s="170"/>
      <c r="G1868" s="170"/>
      <c r="H1868" s="170"/>
      <c r="I1868" s="170"/>
      <c r="J1868" s="170"/>
      <c r="K1868" s="170"/>
      <c r="L1868" s="170"/>
      <c r="M1868" s="170"/>
    </row>
    <row r="1869" spans="1:13" ht="15.75">
      <c r="A1869" s="170"/>
      <c r="B1869" s="170"/>
      <c r="C1869" s="170"/>
      <c r="D1869" s="170"/>
      <c r="E1869" s="170"/>
      <c r="F1869" s="170"/>
      <c r="G1869" s="170"/>
      <c r="H1869" s="170"/>
      <c r="I1869" s="170"/>
      <c r="J1869" s="170"/>
      <c r="K1869" s="170"/>
      <c r="L1869" s="170"/>
      <c r="M1869" s="170"/>
    </row>
    <row r="1870" spans="1:13" ht="15.75">
      <c r="A1870" s="170"/>
      <c r="B1870" s="170"/>
      <c r="C1870" s="170"/>
      <c r="D1870" s="170"/>
      <c r="E1870" s="170"/>
      <c r="F1870" s="170"/>
      <c r="G1870" s="170"/>
      <c r="H1870" s="170"/>
      <c r="I1870" s="170"/>
      <c r="J1870" s="170"/>
      <c r="K1870" s="170"/>
      <c r="L1870" s="170"/>
      <c r="M1870" s="170"/>
    </row>
    <row r="1871" spans="1:13" ht="15.75">
      <c r="A1871" s="170"/>
      <c r="B1871" s="170"/>
      <c r="C1871" s="170"/>
      <c r="D1871" s="170"/>
      <c r="E1871" s="170"/>
      <c r="F1871" s="170"/>
      <c r="G1871" s="170"/>
      <c r="H1871" s="170"/>
      <c r="I1871" s="170"/>
      <c r="J1871" s="170"/>
      <c r="K1871" s="170"/>
      <c r="L1871" s="170"/>
      <c r="M1871" s="170"/>
    </row>
    <row r="1872" spans="1:13" ht="15.75">
      <c r="A1872" s="170"/>
      <c r="B1872" s="170"/>
      <c r="C1872" s="170"/>
      <c r="D1872" s="170"/>
      <c r="E1872" s="170"/>
      <c r="F1872" s="170"/>
      <c r="G1872" s="170"/>
      <c r="H1872" s="170"/>
      <c r="I1872" s="170"/>
      <c r="J1872" s="170"/>
      <c r="K1872" s="170"/>
      <c r="L1872" s="170"/>
      <c r="M1872" s="170"/>
    </row>
    <row r="1873" spans="1:13" ht="15.75">
      <c r="A1873" s="170"/>
      <c r="B1873" s="170"/>
      <c r="C1873" s="170"/>
      <c r="D1873" s="170"/>
      <c r="E1873" s="170"/>
      <c r="F1873" s="170"/>
      <c r="G1873" s="170"/>
      <c r="H1873" s="170"/>
      <c r="I1873" s="170"/>
      <c r="J1873" s="170"/>
      <c r="K1873" s="170"/>
      <c r="L1873" s="170"/>
      <c r="M1873" s="170"/>
    </row>
    <row r="1874" spans="1:13" ht="15.75">
      <c r="A1874" s="170"/>
      <c r="B1874" s="170"/>
      <c r="C1874" s="170"/>
      <c r="D1874" s="170"/>
      <c r="E1874" s="170"/>
      <c r="F1874" s="170"/>
      <c r="G1874" s="170"/>
      <c r="H1874" s="170"/>
      <c r="I1874" s="170"/>
      <c r="J1874" s="170"/>
      <c r="K1874" s="170"/>
      <c r="L1874" s="170"/>
      <c r="M1874" s="170"/>
    </row>
    <row r="1875" spans="1:13" ht="15.75">
      <c r="A1875" s="170"/>
      <c r="B1875" s="170"/>
      <c r="C1875" s="170"/>
      <c r="D1875" s="170"/>
      <c r="E1875" s="170"/>
      <c r="F1875" s="170"/>
      <c r="G1875" s="170"/>
      <c r="H1875" s="170"/>
      <c r="I1875" s="170"/>
      <c r="J1875" s="170"/>
      <c r="K1875" s="170"/>
      <c r="L1875" s="170"/>
      <c r="M1875" s="170"/>
    </row>
    <row r="1876" spans="1:13" ht="15.75">
      <c r="A1876" s="170"/>
      <c r="B1876" s="170"/>
      <c r="C1876" s="170"/>
      <c r="D1876" s="170"/>
      <c r="E1876" s="170"/>
      <c r="F1876" s="170"/>
      <c r="G1876" s="170"/>
      <c r="H1876" s="170"/>
      <c r="I1876" s="170"/>
      <c r="J1876" s="170"/>
      <c r="K1876" s="170"/>
      <c r="L1876" s="170"/>
      <c r="M1876" s="170"/>
    </row>
    <row r="1877" spans="1:13" ht="15.75">
      <c r="A1877" s="170"/>
      <c r="B1877" s="170"/>
      <c r="C1877" s="170"/>
      <c r="D1877" s="170"/>
      <c r="E1877" s="170"/>
      <c r="F1877" s="170"/>
      <c r="G1877" s="170"/>
      <c r="H1877" s="170"/>
      <c r="I1877" s="170"/>
      <c r="J1877" s="170"/>
      <c r="K1877" s="170"/>
      <c r="L1877" s="170"/>
      <c r="M1877" s="170"/>
    </row>
    <row r="1878" spans="1:13" ht="15.75">
      <c r="A1878" s="170"/>
      <c r="B1878" s="170"/>
      <c r="C1878" s="170"/>
      <c r="D1878" s="170"/>
      <c r="E1878" s="170"/>
      <c r="F1878" s="170"/>
      <c r="G1878" s="170"/>
      <c r="H1878" s="170"/>
      <c r="I1878" s="170"/>
      <c r="J1878" s="170"/>
      <c r="K1878" s="170"/>
      <c r="L1878" s="170"/>
      <c r="M1878" s="170"/>
    </row>
    <row r="1879" spans="1:13" ht="15.75">
      <c r="A1879" s="170"/>
      <c r="B1879" s="170"/>
      <c r="C1879" s="170"/>
      <c r="D1879" s="170"/>
      <c r="E1879" s="170"/>
      <c r="F1879" s="170"/>
      <c r="G1879" s="170"/>
      <c r="H1879" s="170"/>
      <c r="I1879" s="170"/>
      <c r="J1879" s="170"/>
      <c r="K1879" s="170"/>
      <c r="L1879" s="170"/>
      <c r="M1879" s="170"/>
    </row>
    <row r="1880" spans="1:13" ht="15.75">
      <c r="A1880" s="170"/>
      <c r="B1880" s="170"/>
      <c r="C1880" s="170"/>
      <c r="D1880" s="170"/>
      <c r="E1880" s="170"/>
      <c r="F1880" s="170"/>
      <c r="G1880" s="170"/>
      <c r="H1880" s="170"/>
      <c r="I1880" s="170"/>
      <c r="J1880" s="170"/>
      <c r="K1880" s="170"/>
      <c r="L1880" s="170"/>
      <c r="M1880" s="170"/>
    </row>
    <row r="1881" spans="1:13" ht="15.75">
      <c r="A1881" s="170"/>
      <c r="B1881" s="170"/>
      <c r="C1881" s="170"/>
      <c r="D1881" s="170"/>
      <c r="E1881" s="170"/>
      <c r="F1881" s="170"/>
      <c r="G1881" s="170"/>
      <c r="H1881" s="170"/>
      <c r="I1881" s="170"/>
      <c r="J1881" s="170"/>
      <c r="K1881" s="170"/>
      <c r="L1881" s="170"/>
      <c r="M1881" s="170"/>
    </row>
    <row r="1882" spans="1:13" ht="15.75">
      <c r="A1882" s="170"/>
      <c r="B1882" s="170"/>
      <c r="C1882" s="170"/>
      <c r="D1882" s="170"/>
      <c r="E1882" s="170"/>
      <c r="F1882" s="170"/>
      <c r="G1882" s="170"/>
      <c r="H1882" s="170"/>
      <c r="I1882" s="170"/>
      <c r="J1882" s="170"/>
      <c r="K1882" s="170"/>
      <c r="L1882" s="170"/>
      <c r="M1882" s="170"/>
    </row>
    <row r="1883" spans="1:13" ht="15.75">
      <c r="A1883" s="170"/>
      <c r="B1883" s="170"/>
      <c r="C1883" s="170"/>
      <c r="D1883" s="170"/>
      <c r="E1883" s="170"/>
      <c r="F1883" s="170"/>
      <c r="G1883" s="170"/>
      <c r="H1883" s="170"/>
      <c r="I1883" s="170"/>
      <c r="J1883" s="170"/>
      <c r="K1883" s="170"/>
      <c r="L1883" s="170"/>
      <c r="M1883" s="170"/>
    </row>
    <row r="1884" spans="1:13" ht="15.75">
      <c r="A1884" s="170"/>
      <c r="B1884" s="170"/>
      <c r="C1884" s="170"/>
      <c r="D1884" s="170"/>
      <c r="E1884" s="170"/>
      <c r="F1884" s="170"/>
      <c r="G1884" s="170"/>
      <c r="H1884" s="170"/>
      <c r="I1884" s="170"/>
      <c r="J1884" s="170"/>
      <c r="K1884" s="170"/>
      <c r="L1884" s="170"/>
      <c r="M1884" s="170"/>
    </row>
    <row r="1885" spans="1:13" ht="15.75">
      <c r="A1885" s="170"/>
      <c r="B1885" s="170"/>
      <c r="C1885" s="170"/>
      <c r="D1885" s="170"/>
      <c r="E1885" s="170"/>
      <c r="F1885" s="170"/>
      <c r="G1885" s="170"/>
      <c r="H1885" s="170"/>
      <c r="I1885" s="170"/>
      <c r="J1885" s="170"/>
      <c r="K1885" s="170"/>
      <c r="L1885" s="170"/>
      <c r="M1885" s="170"/>
    </row>
    <row r="1886" spans="1:13" ht="15.75">
      <c r="A1886" s="170"/>
      <c r="B1886" s="170"/>
      <c r="C1886" s="170"/>
      <c r="D1886" s="170"/>
      <c r="E1886" s="170"/>
      <c r="F1886" s="170"/>
      <c r="G1886" s="170"/>
      <c r="H1886" s="170"/>
      <c r="I1886" s="170"/>
      <c r="J1886" s="170"/>
      <c r="K1886" s="170"/>
      <c r="L1886" s="170"/>
      <c r="M1886" s="170"/>
    </row>
    <row r="1887" spans="1:13" ht="15.75">
      <c r="A1887" s="170"/>
      <c r="B1887" s="170"/>
      <c r="C1887" s="170"/>
      <c r="D1887" s="170"/>
      <c r="E1887" s="170"/>
      <c r="F1887" s="170"/>
      <c r="G1887" s="170"/>
      <c r="H1887" s="170"/>
      <c r="I1887" s="170"/>
      <c r="J1887" s="170"/>
      <c r="K1887" s="170"/>
      <c r="L1887" s="170"/>
      <c r="M1887" s="170"/>
    </row>
    <row r="1888" spans="1:13" ht="15.75">
      <c r="A1888" s="170"/>
      <c r="B1888" s="170"/>
      <c r="C1888" s="170"/>
      <c r="D1888" s="170"/>
      <c r="E1888" s="170"/>
      <c r="F1888" s="170"/>
      <c r="G1888" s="170"/>
      <c r="H1888" s="170"/>
      <c r="I1888" s="170"/>
      <c r="J1888" s="170"/>
      <c r="K1888" s="170"/>
      <c r="L1888" s="170"/>
      <c r="M1888" s="170"/>
    </row>
    <row r="1889" spans="1:13" ht="15.75">
      <c r="A1889" s="170"/>
      <c r="B1889" s="170"/>
      <c r="C1889" s="170"/>
      <c r="D1889" s="170"/>
      <c r="E1889" s="170"/>
      <c r="F1889" s="170"/>
      <c r="G1889" s="170"/>
      <c r="H1889" s="170"/>
      <c r="I1889" s="170"/>
      <c r="J1889" s="170"/>
      <c r="K1889" s="170"/>
      <c r="L1889" s="170"/>
      <c r="M1889" s="170"/>
    </row>
    <row r="1890" spans="1:13" ht="15.75">
      <c r="A1890" s="170"/>
      <c r="B1890" s="170"/>
      <c r="C1890" s="170"/>
      <c r="D1890" s="170"/>
      <c r="E1890" s="170"/>
      <c r="F1890" s="170"/>
      <c r="G1890" s="170"/>
      <c r="H1890" s="170"/>
      <c r="I1890" s="170"/>
      <c r="J1890" s="170"/>
      <c r="K1890" s="170"/>
      <c r="L1890" s="170"/>
      <c r="M1890" s="170"/>
    </row>
    <row r="1891" spans="1:13" ht="15.75">
      <c r="A1891" s="170"/>
      <c r="B1891" s="170"/>
      <c r="C1891" s="170"/>
      <c r="D1891" s="170"/>
      <c r="E1891" s="170"/>
      <c r="F1891" s="170"/>
      <c r="G1891" s="170"/>
      <c r="H1891" s="170"/>
      <c r="I1891" s="170"/>
      <c r="J1891" s="170"/>
      <c r="K1891" s="170"/>
      <c r="L1891" s="170"/>
      <c r="M1891" s="170"/>
    </row>
    <row r="1892" spans="1:13" ht="15.75">
      <c r="A1892" s="170"/>
      <c r="B1892" s="170"/>
      <c r="C1892" s="170"/>
      <c r="D1892" s="170"/>
      <c r="E1892" s="170"/>
      <c r="F1892" s="170"/>
      <c r="G1892" s="170"/>
      <c r="H1892" s="170"/>
      <c r="I1892" s="170"/>
      <c r="J1892" s="170"/>
      <c r="K1892" s="170"/>
      <c r="L1892" s="170"/>
      <c r="M1892" s="170"/>
    </row>
    <row r="1893" spans="1:13" ht="15.75">
      <c r="A1893" s="170"/>
      <c r="B1893" s="170"/>
      <c r="C1893" s="170"/>
      <c r="D1893" s="170"/>
      <c r="E1893" s="170"/>
      <c r="F1893" s="170"/>
      <c r="G1893" s="170"/>
      <c r="H1893" s="170"/>
      <c r="I1893" s="170"/>
      <c r="J1893" s="170"/>
      <c r="K1893" s="170"/>
      <c r="L1893" s="170"/>
      <c r="M1893" s="170"/>
    </row>
    <row r="1894" spans="1:13" ht="15.75">
      <c r="A1894" s="170"/>
      <c r="B1894" s="170"/>
      <c r="C1894" s="170"/>
      <c r="D1894" s="170"/>
      <c r="E1894" s="170"/>
      <c r="F1894" s="170"/>
      <c r="G1894" s="170"/>
      <c r="H1894" s="170"/>
      <c r="I1894" s="170"/>
      <c r="J1894" s="170"/>
      <c r="K1894" s="170"/>
      <c r="L1894" s="170"/>
      <c r="M1894" s="170"/>
    </row>
    <row r="1895" spans="1:13" ht="15.75">
      <c r="A1895" s="170"/>
      <c r="B1895" s="170"/>
      <c r="C1895" s="170"/>
      <c r="D1895" s="170"/>
      <c r="E1895" s="170"/>
      <c r="F1895" s="170"/>
      <c r="G1895" s="170"/>
      <c r="H1895" s="170"/>
      <c r="I1895" s="170"/>
      <c r="J1895" s="170"/>
      <c r="K1895" s="170"/>
      <c r="L1895" s="170"/>
      <c r="M1895" s="170"/>
    </row>
    <row r="1896" spans="1:13" ht="15.75">
      <c r="A1896" s="170"/>
      <c r="B1896" s="170"/>
      <c r="C1896" s="170"/>
      <c r="D1896" s="170"/>
      <c r="E1896" s="170"/>
      <c r="F1896" s="170"/>
      <c r="G1896" s="170"/>
      <c r="H1896" s="170"/>
      <c r="I1896" s="170"/>
      <c r="J1896" s="170"/>
      <c r="K1896" s="170"/>
      <c r="L1896" s="170"/>
      <c r="M1896" s="170"/>
    </row>
    <row r="1897" spans="1:13" ht="15.75">
      <c r="A1897" s="170"/>
      <c r="B1897" s="170"/>
      <c r="C1897" s="170"/>
      <c r="D1897" s="170"/>
      <c r="E1897" s="170"/>
      <c r="F1897" s="170"/>
      <c r="G1897" s="170"/>
      <c r="H1897" s="170"/>
      <c r="I1897" s="170"/>
      <c r="J1897" s="170"/>
      <c r="K1897" s="170"/>
      <c r="L1897" s="170"/>
      <c r="M1897" s="170"/>
    </row>
    <row r="1898" spans="1:13" ht="15.75">
      <c r="A1898" s="170"/>
      <c r="B1898" s="170"/>
      <c r="C1898" s="170"/>
      <c r="D1898" s="170"/>
      <c r="E1898" s="170"/>
      <c r="F1898" s="170"/>
      <c r="G1898" s="170"/>
      <c r="H1898" s="170"/>
      <c r="I1898" s="170"/>
      <c r="J1898" s="170"/>
      <c r="K1898" s="170"/>
      <c r="L1898" s="170"/>
      <c r="M1898" s="170"/>
    </row>
    <row r="1899" spans="1:13" ht="15.75">
      <c r="A1899" s="170"/>
      <c r="B1899" s="170"/>
      <c r="C1899" s="170"/>
      <c r="D1899" s="170"/>
      <c r="E1899" s="170"/>
      <c r="F1899" s="170"/>
      <c r="G1899" s="170"/>
      <c r="H1899" s="170"/>
      <c r="I1899" s="170"/>
      <c r="J1899" s="170"/>
      <c r="K1899" s="170"/>
      <c r="L1899" s="170"/>
      <c r="M1899" s="170"/>
    </row>
    <row r="1900" spans="1:13" ht="15.75">
      <c r="A1900" s="170"/>
      <c r="B1900" s="170"/>
      <c r="C1900" s="170"/>
      <c r="D1900" s="170"/>
      <c r="E1900" s="170"/>
      <c r="F1900" s="170"/>
      <c r="G1900" s="170"/>
      <c r="H1900" s="170"/>
      <c r="I1900" s="170"/>
      <c r="J1900" s="170"/>
      <c r="K1900" s="170"/>
      <c r="L1900" s="170"/>
      <c r="M1900" s="170"/>
    </row>
    <row r="1901" spans="1:13" ht="15.75">
      <c r="A1901" s="170"/>
      <c r="B1901" s="170"/>
      <c r="C1901" s="170"/>
      <c r="D1901" s="170"/>
      <c r="E1901" s="170"/>
      <c r="F1901" s="170"/>
      <c r="G1901" s="170"/>
      <c r="H1901" s="170"/>
      <c r="I1901" s="170"/>
      <c r="J1901" s="170"/>
      <c r="K1901" s="170"/>
      <c r="L1901" s="170"/>
      <c r="M1901" s="170"/>
    </row>
    <row r="1902" spans="1:13" ht="15.75">
      <c r="A1902" s="170"/>
      <c r="B1902" s="170"/>
      <c r="C1902" s="170"/>
      <c r="D1902" s="170"/>
      <c r="E1902" s="170"/>
      <c r="F1902" s="170"/>
      <c r="G1902" s="170"/>
      <c r="H1902" s="170"/>
      <c r="I1902" s="170"/>
      <c r="J1902" s="170"/>
      <c r="K1902" s="170"/>
      <c r="L1902" s="170"/>
      <c r="M1902" s="170"/>
    </row>
    <row r="1903" spans="1:13" ht="15.75">
      <c r="A1903" s="170"/>
      <c r="B1903" s="170"/>
      <c r="C1903" s="170"/>
      <c r="D1903" s="170"/>
      <c r="E1903" s="170"/>
      <c r="F1903" s="170"/>
      <c r="G1903" s="170"/>
      <c r="H1903" s="170"/>
      <c r="I1903" s="170"/>
      <c r="J1903" s="170"/>
      <c r="K1903" s="170"/>
      <c r="L1903" s="170"/>
      <c r="M1903" s="170"/>
    </row>
    <row r="1904" spans="1:13" ht="15.75">
      <c r="A1904" s="170"/>
      <c r="B1904" s="170"/>
      <c r="C1904" s="170"/>
      <c r="D1904" s="170"/>
      <c r="E1904" s="170"/>
      <c r="F1904" s="170"/>
      <c r="G1904" s="170"/>
      <c r="H1904" s="170"/>
      <c r="I1904" s="170"/>
      <c r="J1904" s="170"/>
      <c r="K1904" s="170"/>
      <c r="L1904" s="170"/>
      <c r="M1904" s="170"/>
    </row>
    <row r="1905" spans="1:13" ht="15.75">
      <c r="A1905" s="170"/>
      <c r="B1905" s="170"/>
      <c r="C1905" s="170"/>
      <c r="D1905" s="170"/>
      <c r="E1905" s="170"/>
      <c r="F1905" s="170"/>
      <c r="G1905" s="170"/>
      <c r="H1905" s="170"/>
      <c r="I1905" s="170"/>
      <c r="J1905" s="170"/>
      <c r="K1905" s="170"/>
      <c r="L1905" s="170"/>
      <c r="M1905" s="170"/>
    </row>
    <row r="1906" spans="1:13" ht="15.75">
      <c r="A1906" s="170"/>
      <c r="B1906" s="170"/>
      <c r="C1906" s="170"/>
      <c r="D1906" s="170"/>
      <c r="E1906" s="170"/>
      <c r="F1906" s="170"/>
      <c r="G1906" s="170"/>
      <c r="H1906" s="170"/>
      <c r="I1906" s="170"/>
      <c r="J1906" s="170"/>
      <c r="K1906" s="170"/>
      <c r="L1906" s="170"/>
      <c r="M1906" s="170"/>
    </row>
    <row r="1907" spans="1:13" ht="15.75">
      <c r="A1907" s="170"/>
      <c r="B1907" s="170"/>
      <c r="C1907" s="170"/>
      <c r="D1907" s="170"/>
      <c r="E1907" s="170"/>
      <c r="F1907" s="170"/>
      <c r="G1907" s="170"/>
      <c r="H1907" s="170"/>
      <c r="I1907" s="170"/>
      <c r="J1907" s="170"/>
      <c r="K1907" s="170"/>
      <c r="L1907" s="170"/>
      <c r="M1907" s="170"/>
    </row>
    <row r="1908" spans="1:13" ht="15.75">
      <c r="A1908" s="170"/>
      <c r="B1908" s="170"/>
      <c r="C1908" s="170"/>
      <c r="D1908" s="170"/>
      <c r="E1908" s="170"/>
      <c r="F1908" s="170"/>
      <c r="G1908" s="170"/>
      <c r="H1908" s="170"/>
      <c r="I1908" s="170"/>
      <c r="J1908" s="170"/>
      <c r="K1908" s="170"/>
      <c r="L1908" s="170"/>
      <c r="M1908" s="170"/>
    </row>
    <row r="1909" spans="1:13" ht="15.75">
      <c r="A1909" s="170"/>
      <c r="B1909" s="170"/>
      <c r="C1909" s="170"/>
      <c r="D1909" s="170"/>
      <c r="E1909" s="170"/>
      <c r="F1909" s="170"/>
      <c r="G1909" s="170"/>
      <c r="H1909" s="170"/>
      <c r="I1909" s="170"/>
      <c r="J1909" s="170"/>
      <c r="K1909" s="170"/>
      <c r="L1909" s="170"/>
      <c r="M1909" s="170"/>
    </row>
    <row r="1910" spans="1:13" ht="15.75">
      <c r="A1910" s="170"/>
      <c r="B1910" s="170"/>
      <c r="C1910" s="170"/>
      <c r="D1910" s="170"/>
      <c r="E1910" s="170"/>
      <c r="F1910" s="170"/>
      <c r="G1910" s="170"/>
      <c r="H1910" s="170"/>
      <c r="I1910" s="170"/>
      <c r="J1910" s="170"/>
      <c r="K1910" s="170"/>
      <c r="L1910" s="170"/>
      <c r="M1910" s="170"/>
    </row>
    <row r="1911" spans="1:13" ht="15.75">
      <c r="A1911" s="170"/>
      <c r="B1911" s="170"/>
      <c r="C1911" s="170"/>
      <c r="D1911" s="170"/>
      <c r="E1911" s="170"/>
      <c r="F1911" s="170"/>
      <c r="G1911" s="170"/>
      <c r="H1911" s="170"/>
      <c r="I1911" s="170"/>
      <c r="J1911" s="170"/>
      <c r="K1911" s="170"/>
      <c r="L1911" s="170"/>
      <c r="M1911" s="170"/>
    </row>
    <row r="1912" spans="1:13" ht="15.75">
      <c r="A1912" s="170"/>
      <c r="B1912" s="170"/>
      <c r="C1912" s="170"/>
      <c r="D1912" s="170"/>
      <c r="E1912" s="170"/>
      <c r="F1912" s="170"/>
      <c r="G1912" s="170"/>
      <c r="H1912" s="170"/>
      <c r="I1912" s="170"/>
      <c r="J1912" s="170"/>
      <c r="K1912" s="170"/>
      <c r="L1912" s="170"/>
      <c r="M1912" s="170"/>
    </row>
    <row r="1913" spans="1:13" ht="15.75">
      <c r="A1913" s="170"/>
      <c r="B1913" s="170"/>
      <c r="C1913" s="170"/>
      <c r="D1913" s="170"/>
      <c r="E1913" s="170"/>
      <c r="F1913" s="170"/>
      <c r="G1913" s="170"/>
      <c r="H1913" s="170"/>
      <c r="I1913" s="170"/>
      <c r="J1913" s="170"/>
      <c r="K1913" s="170"/>
      <c r="L1913" s="170"/>
      <c r="M1913" s="170"/>
    </row>
    <row r="1914" spans="1:13" ht="15.75">
      <c r="A1914" s="170"/>
      <c r="B1914" s="170"/>
      <c r="C1914" s="170"/>
      <c r="D1914" s="170"/>
      <c r="E1914" s="170"/>
      <c r="F1914" s="170"/>
      <c r="G1914" s="170"/>
      <c r="H1914" s="170"/>
      <c r="I1914" s="170"/>
      <c r="J1914" s="170"/>
      <c r="K1914" s="170"/>
      <c r="L1914" s="170"/>
      <c r="M1914" s="170"/>
    </row>
    <row r="1915" spans="1:13" ht="15.75">
      <c r="A1915" s="170"/>
      <c r="B1915" s="170"/>
      <c r="C1915" s="170"/>
      <c r="D1915" s="170"/>
      <c r="E1915" s="170"/>
      <c r="F1915" s="170"/>
      <c r="G1915" s="170"/>
      <c r="H1915" s="170"/>
      <c r="I1915" s="170"/>
      <c r="J1915" s="170"/>
      <c r="K1915" s="170"/>
      <c r="L1915" s="170"/>
      <c r="M1915" s="170"/>
    </row>
    <row r="1916" spans="1:13" ht="15.75">
      <c r="A1916" s="170"/>
      <c r="B1916" s="170"/>
      <c r="C1916" s="170"/>
      <c r="D1916" s="170"/>
      <c r="E1916" s="170"/>
      <c r="F1916" s="170"/>
      <c r="G1916" s="170"/>
      <c r="H1916" s="170"/>
      <c r="I1916" s="170"/>
      <c r="J1916" s="170"/>
      <c r="K1916" s="170"/>
      <c r="L1916" s="170"/>
      <c r="M1916" s="170"/>
    </row>
    <row r="1917" spans="1:13" ht="15.75">
      <c r="A1917" s="170"/>
      <c r="B1917" s="170"/>
      <c r="C1917" s="170"/>
      <c r="D1917" s="170"/>
      <c r="E1917" s="170"/>
      <c r="F1917" s="170"/>
      <c r="G1917" s="170"/>
      <c r="H1917" s="170"/>
      <c r="I1917" s="170"/>
      <c r="J1917" s="170"/>
      <c r="K1917" s="170"/>
      <c r="L1917" s="170"/>
      <c r="M1917" s="170"/>
    </row>
    <row r="1918" spans="1:13" ht="15.75">
      <c r="A1918" s="170"/>
      <c r="B1918" s="170"/>
      <c r="C1918" s="170"/>
      <c r="D1918" s="170"/>
      <c r="E1918" s="170"/>
      <c r="F1918" s="170"/>
      <c r="G1918" s="170"/>
      <c r="H1918" s="170"/>
      <c r="I1918" s="170"/>
      <c r="J1918" s="170"/>
      <c r="K1918" s="170"/>
      <c r="L1918" s="170"/>
      <c r="M1918" s="170"/>
    </row>
    <row r="1919" spans="1:13" ht="15.75">
      <c r="A1919" s="170"/>
      <c r="B1919" s="170"/>
      <c r="C1919" s="170"/>
      <c r="D1919" s="170"/>
      <c r="E1919" s="170"/>
      <c r="F1919" s="170"/>
      <c r="G1919" s="170"/>
      <c r="H1919" s="170"/>
      <c r="I1919" s="170"/>
      <c r="J1919" s="170"/>
      <c r="K1919" s="170"/>
      <c r="L1919" s="170"/>
      <c r="M1919" s="170"/>
    </row>
    <row r="1920" spans="1:13" ht="15.75">
      <c r="A1920" s="170"/>
      <c r="B1920" s="170"/>
      <c r="C1920" s="170"/>
      <c r="D1920" s="170"/>
      <c r="E1920" s="170"/>
      <c r="F1920" s="170"/>
      <c r="G1920" s="170"/>
      <c r="H1920" s="170"/>
      <c r="I1920" s="170"/>
      <c r="J1920" s="170"/>
      <c r="K1920" s="170"/>
      <c r="L1920" s="170"/>
      <c r="M1920" s="170"/>
    </row>
    <row r="1921" spans="1:13" ht="15.75">
      <c r="A1921" s="170"/>
      <c r="B1921" s="170"/>
      <c r="C1921" s="170"/>
      <c r="D1921" s="170"/>
      <c r="E1921" s="170"/>
      <c r="F1921" s="170"/>
      <c r="G1921" s="170"/>
      <c r="H1921" s="170"/>
      <c r="I1921" s="170"/>
      <c r="J1921" s="170"/>
      <c r="K1921" s="170"/>
      <c r="L1921" s="170"/>
      <c r="M1921" s="170"/>
    </row>
    <row r="1922" spans="1:13" ht="15.75">
      <c r="A1922" s="170"/>
      <c r="B1922" s="170"/>
      <c r="C1922" s="170"/>
      <c r="D1922" s="170"/>
      <c r="E1922" s="170"/>
      <c r="F1922" s="170"/>
      <c r="G1922" s="170"/>
      <c r="H1922" s="170"/>
      <c r="I1922" s="170"/>
      <c r="J1922" s="170"/>
      <c r="K1922" s="170"/>
      <c r="L1922" s="170"/>
      <c r="M1922" s="170"/>
    </row>
    <row r="1923" spans="1:13" ht="15.75">
      <c r="A1923" s="170"/>
      <c r="B1923" s="170"/>
      <c r="C1923" s="170"/>
      <c r="D1923" s="170"/>
      <c r="E1923" s="170"/>
      <c r="F1923" s="170"/>
      <c r="G1923" s="170"/>
      <c r="H1923" s="170"/>
      <c r="I1923" s="170"/>
      <c r="J1923" s="170"/>
      <c r="K1923" s="170"/>
      <c r="L1923" s="170"/>
      <c r="M1923" s="170"/>
    </row>
    <row r="1924" spans="1:13" ht="15.75">
      <c r="A1924" s="170"/>
      <c r="B1924" s="170"/>
      <c r="C1924" s="170"/>
      <c r="D1924" s="170"/>
      <c r="E1924" s="170"/>
      <c r="F1924" s="170"/>
      <c r="G1924" s="170"/>
      <c r="H1924" s="170"/>
      <c r="I1924" s="170"/>
      <c r="J1924" s="170"/>
      <c r="K1924" s="170"/>
      <c r="L1924" s="170"/>
      <c r="M1924" s="170"/>
    </row>
    <row r="1925" spans="1:13" ht="15.75">
      <c r="A1925" s="170"/>
      <c r="B1925" s="170"/>
      <c r="C1925" s="170"/>
      <c r="D1925" s="170"/>
      <c r="E1925" s="170"/>
      <c r="F1925" s="170"/>
      <c r="G1925" s="170"/>
      <c r="H1925" s="170"/>
      <c r="I1925" s="170"/>
      <c r="J1925" s="170"/>
      <c r="K1925" s="170"/>
      <c r="L1925" s="170"/>
      <c r="M1925" s="170"/>
    </row>
    <row r="1926" spans="1:13" ht="15.75">
      <c r="A1926" s="170"/>
      <c r="B1926" s="170"/>
      <c r="C1926" s="170"/>
      <c r="D1926" s="170"/>
      <c r="E1926" s="170"/>
      <c r="F1926" s="170"/>
      <c r="G1926" s="170"/>
      <c r="H1926" s="170"/>
      <c r="I1926" s="170"/>
      <c r="J1926" s="170"/>
      <c r="K1926" s="170"/>
      <c r="L1926" s="170"/>
      <c r="M1926" s="170"/>
    </row>
    <row r="1927" spans="1:13" ht="15.75">
      <c r="A1927" s="170"/>
      <c r="B1927" s="170"/>
      <c r="C1927" s="170"/>
      <c r="D1927" s="170"/>
      <c r="E1927" s="170"/>
      <c r="F1927" s="170"/>
      <c r="G1927" s="170"/>
      <c r="H1927" s="170"/>
      <c r="I1927" s="170"/>
      <c r="J1927" s="170"/>
      <c r="K1927" s="170"/>
      <c r="L1927" s="170"/>
      <c r="M1927" s="170"/>
    </row>
    <row r="1928" spans="1:13" ht="15.75">
      <c r="A1928" s="170"/>
      <c r="B1928" s="170"/>
      <c r="C1928" s="170"/>
      <c r="D1928" s="170"/>
      <c r="E1928" s="170"/>
      <c r="F1928" s="170"/>
      <c r="G1928" s="170"/>
      <c r="H1928" s="170"/>
      <c r="I1928" s="170"/>
      <c r="J1928" s="170"/>
      <c r="K1928" s="170"/>
      <c r="L1928" s="170"/>
      <c r="M1928" s="170"/>
    </row>
    <row r="1929" spans="1:13" ht="15.75">
      <c r="A1929" s="170"/>
      <c r="B1929" s="170"/>
      <c r="C1929" s="170"/>
      <c r="D1929" s="170"/>
      <c r="E1929" s="170"/>
      <c r="F1929" s="170"/>
      <c r="G1929" s="170"/>
      <c r="H1929" s="170"/>
      <c r="I1929" s="170"/>
      <c r="J1929" s="170"/>
      <c r="K1929" s="170"/>
      <c r="L1929" s="170"/>
      <c r="M1929" s="170"/>
    </row>
    <row r="1930" spans="1:13" ht="15.75">
      <c r="A1930" s="170"/>
      <c r="B1930" s="170"/>
      <c r="C1930" s="170"/>
      <c r="D1930" s="170"/>
      <c r="E1930" s="170"/>
      <c r="F1930" s="170"/>
      <c r="G1930" s="170"/>
      <c r="H1930" s="170"/>
      <c r="I1930" s="170"/>
      <c r="J1930" s="170"/>
      <c r="K1930" s="170"/>
      <c r="L1930" s="170"/>
      <c r="M1930" s="170"/>
    </row>
    <row r="1931" spans="1:13" ht="15.75">
      <c r="A1931" s="170"/>
      <c r="B1931" s="170"/>
      <c r="C1931" s="170"/>
      <c r="D1931" s="170"/>
      <c r="E1931" s="170"/>
      <c r="F1931" s="170"/>
      <c r="G1931" s="170"/>
      <c r="H1931" s="170"/>
      <c r="I1931" s="170"/>
      <c r="J1931" s="170"/>
      <c r="K1931" s="170"/>
      <c r="L1931" s="170"/>
      <c r="M1931" s="170"/>
    </row>
    <row r="1932" spans="1:13" ht="15.75">
      <c r="A1932" s="170"/>
      <c r="B1932" s="170"/>
      <c r="C1932" s="170"/>
      <c r="D1932" s="170"/>
      <c r="E1932" s="170"/>
      <c r="F1932" s="170"/>
      <c r="G1932" s="170"/>
      <c r="H1932" s="170"/>
      <c r="I1932" s="170"/>
      <c r="J1932" s="170"/>
      <c r="K1932" s="170"/>
      <c r="L1932" s="170"/>
      <c r="M1932" s="170"/>
    </row>
    <row r="1933" spans="1:13" ht="15.75">
      <c r="A1933" s="170"/>
      <c r="B1933" s="170"/>
      <c r="C1933" s="170"/>
      <c r="D1933" s="170"/>
      <c r="E1933" s="170"/>
      <c r="F1933" s="170"/>
      <c r="G1933" s="170"/>
      <c r="H1933" s="170"/>
      <c r="I1933" s="170"/>
      <c r="J1933" s="170"/>
      <c r="K1933" s="170"/>
      <c r="L1933" s="170"/>
      <c r="M1933" s="170"/>
    </row>
    <row r="1934" spans="1:13" ht="15.75">
      <c r="A1934" s="170"/>
      <c r="B1934" s="170"/>
      <c r="C1934" s="170"/>
      <c r="D1934" s="170"/>
      <c r="E1934" s="170"/>
      <c r="F1934" s="170"/>
      <c r="G1934" s="170"/>
      <c r="H1934" s="170"/>
      <c r="I1934" s="170"/>
      <c r="J1934" s="170"/>
      <c r="K1934" s="170"/>
      <c r="L1934" s="170"/>
      <c r="M1934" s="170"/>
    </row>
    <row r="1935" spans="1:13" ht="15.75">
      <c r="A1935" s="170"/>
      <c r="B1935" s="170"/>
      <c r="C1935" s="170"/>
      <c r="D1935" s="170"/>
      <c r="E1935" s="170"/>
      <c r="F1935" s="170"/>
      <c r="G1935" s="170"/>
      <c r="H1935" s="170"/>
      <c r="I1935" s="170"/>
      <c r="J1935" s="170"/>
      <c r="K1935" s="170"/>
      <c r="L1935" s="170"/>
      <c r="M1935" s="170"/>
    </row>
    <row r="1936" spans="1:13" ht="15.75">
      <c r="A1936" s="170"/>
      <c r="B1936" s="170"/>
      <c r="C1936" s="170"/>
      <c r="D1936" s="170"/>
      <c r="E1936" s="170"/>
      <c r="F1936" s="170"/>
      <c r="G1936" s="170"/>
      <c r="H1936" s="170"/>
      <c r="I1936" s="170"/>
      <c r="J1936" s="170"/>
      <c r="K1936" s="170"/>
      <c r="L1936" s="170"/>
      <c r="M1936" s="170"/>
    </row>
    <row r="1937" spans="1:13" ht="15.75">
      <c r="A1937" s="170"/>
      <c r="B1937" s="170"/>
      <c r="C1937" s="170"/>
      <c r="D1937" s="170"/>
      <c r="E1937" s="170"/>
      <c r="F1937" s="170"/>
      <c r="G1937" s="170"/>
      <c r="H1937" s="170"/>
      <c r="I1937" s="170"/>
      <c r="J1937" s="170"/>
      <c r="K1937" s="170"/>
      <c r="L1937" s="170"/>
      <c r="M1937" s="170"/>
    </row>
    <row r="1938" spans="1:13" ht="15.75">
      <c r="A1938" s="170"/>
      <c r="B1938" s="170"/>
      <c r="C1938" s="170"/>
      <c r="D1938" s="170"/>
      <c r="E1938" s="170"/>
      <c r="F1938" s="170"/>
      <c r="G1938" s="170"/>
      <c r="H1938" s="170"/>
      <c r="I1938" s="170"/>
      <c r="J1938" s="170"/>
      <c r="K1938" s="170"/>
      <c r="L1938" s="170"/>
      <c r="M1938" s="170"/>
    </row>
    <row r="1939" spans="1:13" ht="15.75">
      <c r="A1939" s="170"/>
      <c r="B1939" s="170"/>
      <c r="C1939" s="170"/>
      <c r="D1939" s="170"/>
      <c r="E1939" s="170"/>
      <c r="F1939" s="170"/>
      <c r="G1939" s="170"/>
      <c r="H1939" s="170"/>
      <c r="I1939" s="170"/>
      <c r="J1939" s="170"/>
      <c r="K1939" s="170"/>
      <c r="L1939" s="170"/>
      <c r="M1939" s="170"/>
    </row>
    <row r="1940" spans="1:13" ht="15.75">
      <c r="A1940" s="170"/>
      <c r="B1940" s="170"/>
      <c r="C1940" s="170"/>
      <c r="D1940" s="170"/>
      <c r="E1940" s="170"/>
      <c r="F1940" s="170"/>
      <c r="G1940" s="170"/>
      <c r="H1940" s="170"/>
      <c r="I1940" s="170"/>
      <c r="J1940" s="170"/>
      <c r="K1940" s="170"/>
      <c r="L1940" s="170"/>
      <c r="M1940" s="170"/>
    </row>
    <row r="1941" spans="1:13" ht="15.75">
      <c r="A1941" s="170"/>
      <c r="B1941" s="170"/>
      <c r="C1941" s="170"/>
      <c r="D1941" s="170"/>
      <c r="E1941" s="170"/>
      <c r="F1941" s="170"/>
      <c r="G1941" s="170"/>
      <c r="H1941" s="170"/>
      <c r="I1941" s="170"/>
      <c r="J1941" s="170"/>
      <c r="K1941" s="170"/>
      <c r="L1941" s="170"/>
      <c r="M1941" s="170"/>
    </row>
    <row r="1942" spans="1:13" ht="15.75">
      <c r="A1942" s="170"/>
      <c r="B1942" s="170"/>
      <c r="C1942" s="170"/>
      <c r="D1942" s="170"/>
      <c r="E1942" s="170"/>
      <c r="F1942" s="170"/>
      <c r="G1942" s="170"/>
      <c r="H1942" s="170"/>
      <c r="I1942" s="170"/>
      <c r="J1942" s="170"/>
      <c r="K1942" s="170"/>
      <c r="L1942" s="170"/>
      <c r="M1942" s="170"/>
    </row>
    <row r="1943" spans="1:13" ht="15.75">
      <c r="A1943" s="170"/>
      <c r="B1943" s="170"/>
      <c r="C1943" s="170"/>
      <c r="D1943" s="170"/>
      <c r="E1943" s="170"/>
      <c r="F1943" s="170"/>
      <c r="G1943" s="170"/>
      <c r="H1943" s="170"/>
      <c r="I1943" s="170"/>
      <c r="J1943" s="170"/>
      <c r="K1943" s="170"/>
      <c r="L1943" s="170"/>
      <c r="M1943" s="170"/>
    </row>
    <row r="1944" spans="1:13" ht="15.75">
      <c r="A1944" s="170"/>
      <c r="B1944" s="170"/>
      <c r="C1944" s="170"/>
      <c r="D1944" s="170"/>
      <c r="E1944" s="170"/>
      <c r="F1944" s="170"/>
      <c r="G1944" s="170"/>
      <c r="H1944" s="170"/>
      <c r="I1944" s="170"/>
      <c r="J1944" s="170"/>
      <c r="K1944" s="170"/>
      <c r="L1944" s="170"/>
      <c r="M1944" s="170"/>
    </row>
    <row r="1945" spans="1:13" ht="15.75">
      <c r="A1945" s="170"/>
      <c r="B1945" s="170"/>
      <c r="C1945" s="170"/>
      <c r="D1945" s="170"/>
      <c r="E1945" s="170"/>
      <c r="F1945" s="170"/>
      <c r="G1945" s="170"/>
      <c r="H1945" s="170"/>
      <c r="I1945" s="170"/>
      <c r="J1945" s="170"/>
      <c r="K1945" s="170"/>
      <c r="L1945" s="170"/>
      <c r="M1945" s="170"/>
    </row>
    <row r="1946" spans="1:13" ht="15.75">
      <c r="A1946" s="170"/>
      <c r="B1946" s="170"/>
      <c r="C1946" s="170"/>
      <c r="D1946" s="170"/>
      <c r="E1946" s="170"/>
      <c r="F1946" s="170"/>
      <c r="G1946" s="170"/>
      <c r="H1946" s="170"/>
      <c r="I1946" s="170"/>
      <c r="J1946" s="170"/>
      <c r="K1946" s="170"/>
      <c r="L1946" s="170"/>
      <c r="M1946" s="170"/>
    </row>
    <row r="1947" spans="1:13" ht="15.75">
      <c r="A1947" s="170"/>
      <c r="B1947" s="170"/>
      <c r="C1947" s="170"/>
      <c r="D1947" s="170"/>
      <c r="E1947" s="170"/>
      <c r="F1947" s="170"/>
      <c r="G1947" s="170"/>
      <c r="H1947" s="170"/>
      <c r="I1947" s="170"/>
      <c r="J1947" s="170"/>
      <c r="K1947" s="170"/>
      <c r="L1947" s="170"/>
      <c r="M1947" s="170"/>
    </row>
    <row r="1948" spans="1:13" ht="15.75">
      <c r="A1948" s="170"/>
      <c r="B1948" s="170"/>
      <c r="C1948" s="170"/>
      <c r="D1948" s="170"/>
      <c r="E1948" s="170"/>
      <c r="F1948" s="170"/>
      <c r="G1948" s="170"/>
      <c r="H1948" s="170"/>
      <c r="I1948" s="170"/>
      <c r="J1948" s="170"/>
      <c r="K1948" s="170"/>
      <c r="L1948" s="170"/>
      <c r="M1948" s="170"/>
    </row>
    <row r="1949" spans="1:13" ht="15.75">
      <c r="A1949" s="170"/>
      <c r="B1949" s="170"/>
      <c r="C1949" s="170"/>
      <c r="D1949" s="170"/>
      <c r="E1949" s="170"/>
      <c r="F1949" s="170"/>
      <c r="G1949" s="170"/>
      <c r="H1949" s="170"/>
      <c r="I1949" s="170"/>
      <c r="J1949" s="170"/>
      <c r="K1949" s="170"/>
      <c r="L1949" s="170"/>
      <c r="M1949" s="170"/>
    </row>
    <row r="1950" spans="1:13" ht="15.75">
      <c r="A1950" s="170"/>
      <c r="B1950" s="170"/>
      <c r="C1950" s="170"/>
      <c r="D1950" s="170"/>
      <c r="E1950" s="170"/>
      <c r="F1950" s="170"/>
      <c r="G1950" s="170"/>
      <c r="H1950" s="170"/>
      <c r="I1950" s="170"/>
      <c r="J1950" s="170"/>
      <c r="K1950" s="170"/>
      <c r="L1950" s="170"/>
      <c r="M1950" s="170"/>
    </row>
    <row r="1951" spans="1:13" ht="15.75">
      <c r="A1951" s="170"/>
      <c r="B1951" s="170"/>
      <c r="C1951" s="170"/>
      <c r="D1951" s="170"/>
      <c r="E1951" s="170"/>
      <c r="F1951" s="170"/>
      <c r="G1951" s="170"/>
      <c r="H1951" s="170"/>
      <c r="I1951" s="170"/>
      <c r="J1951" s="170"/>
      <c r="K1951" s="170"/>
      <c r="L1951" s="170"/>
      <c r="M1951" s="170"/>
    </row>
    <row r="1952" spans="1:13" ht="15.75">
      <c r="A1952" s="170"/>
      <c r="B1952" s="170"/>
      <c r="C1952" s="170"/>
      <c r="D1952" s="170"/>
      <c r="E1952" s="170"/>
      <c r="F1952" s="170"/>
      <c r="G1952" s="170"/>
      <c r="H1952" s="170"/>
      <c r="I1952" s="170"/>
      <c r="J1952" s="170"/>
      <c r="K1952" s="170"/>
      <c r="L1952" s="170"/>
      <c r="M1952" s="170"/>
    </row>
    <row r="1953" spans="1:13" ht="15.75">
      <c r="A1953" s="170"/>
      <c r="B1953" s="170"/>
      <c r="C1953" s="170"/>
      <c r="D1953" s="170"/>
      <c r="E1953" s="170"/>
      <c r="F1953" s="170"/>
      <c r="G1953" s="170"/>
      <c r="H1953" s="170"/>
      <c r="I1953" s="170"/>
      <c r="J1953" s="170"/>
      <c r="K1953" s="170"/>
      <c r="L1953" s="170"/>
      <c r="M1953" s="170"/>
    </row>
    <row r="1954" spans="1:13" ht="15.75">
      <c r="A1954" s="170"/>
      <c r="B1954" s="170"/>
      <c r="C1954" s="170"/>
      <c r="D1954" s="170"/>
      <c r="E1954" s="170"/>
      <c r="F1954" s="170"/>
      <c r="G1954" s="170"/>
      <c r="H1954" s="170"/>
      <c r="I1954" s="170"/>
      <c r="J1954" s="170"/>
      <c r="K1954" s="170"/>
      <c r="L1954" s="170"/>
      <c r="M1954" s="170"/>
    </row>
    <row r="1955" spans="1:13" ht="15.75">
      <c r="A1955" s="170"/>
      <c r="B1955" s="170"/>
      <c r="C1955" s="170"/>
      <c r="D1955" s="170"/>
      <c r="E1955" s="170"/>
      <c r="F1955" s="170"/>
      <c r="G1955" s="170"/>
      <c r="H1955" s="170"/>
      <c r="I1955" s="170"/>
      <c r="J1955" s="170"/>
      <c r="K1955" s="170"/>
      <c r="L1955" s="170"/>
      <c r="M1955" s="170"/>
    </row>
    <row r="1956" spans="1:13" ht="15.75">
      <c r="A1956" s="170"/>
      <c r="B1956" s="170"/>
      <c r="C1956" s="170"/>
      <c r="D1956" s="170"/>
      <c r="E1956" s="170"/>
      <c r="F1956" s="170"/>
      <c r="G1956" s="170"/>
      <c r="H1956" s="170"/>
      <c r="I1956" s="170"/>
      <c r="J1956" s="170"/>
      <c r="K1956" s="170"/>
      <c r="L1956" s="170"/>
      <c r="M1956" s="170"/>
    </row>
    <row r="1957" spans="1:13" ht="15.75">
      <c r="A1957" s="170"/>
      <c r="B1957" s="170"/>
      <c r="C1957" s="170"/>
      <c r="D1957" s="170"/>
      <c r="E1957" s="170"/>
      <c r="F1957" s="170"/>
      <c r="G1957" s="170"/>
      <c r="H1957" s="170"/>
      <c r="I1957" s="170"/>
      <c r="J1957" s="170"/>
      <c r="K1957" s="170"/>
      <c r="L1957" s="170"/>
      <c r="M1957" s="170"/>
    </row>
    <row r="1958" spans="1:13" ht="15.75">
      <c r="A1958" s="170"/>
      <c r="B1958" s="170"/>
      <c r="C1958" s="170"/>
      <c r="D1958" s="170"/>
      <c r="E1958" s="170"/>
      <c r="F1958" s="170"/>
      <c r="G1958" s="170"/>
      <c r="H1958" s="170"/>
      <c r="I1958" s="170"/>
      <c r="J1958" s="170"/>
      <c r="K1958" s="170"/>
      <c r="L1958" s="170"/>
      <c r="M1958" s="170"/>
    </row>
    <row r="1959" spans="1:13" ht="15.75">
      <c r="A1959" s="170"/>
      <c r="B1959" s="170"/>
      <c r="C1959" s="170"/>
      <c r="D1959" s="170"/>
      <c r="E1959" s="170"/>
      <c r="F1959" s="170"/>
      <c r="G1959" s="170"/>
      <c r="H1959" s="170"/>
      <c r="I1959" s="170"/>
      <c r="J1959" s="170"/>
      <c r="K1959" s="170"/>
      <c r="L1959" s="170"/>
      <c r="M1959" s="170"/>
    </row>
    <row r="1960" spans="1:13" ht="15.75">
      <c r="A1960" s="170"/>
      <c r="B1960" s="170"/>
      <c r="C1960" s="170"/>
      <c r="D1960" s="170"/>
      <c r="E1960" s="170"/>
      <c r="F1960" s="170"/>
      <c r="G1960" s="170"/>
      <c r="H1960" s="170"/>
      <c r="I1960" s="170"/>
      <c r="J1960" s="170"/>
      <c r="K1960" s="170"/>
      <c r="L1960" s="170"/>
      <c r="M1960" s="170"/>
    </row>
    <row r="1961" spans="1:13" ht="15.75">
      <c r="A1961" s="170"/>
      <c r="B1961" s="170"/>
      <c r="C1961" s="170"/>
      <c r="D1961" s="170"/>
      <c r="E1961" s="170"/>
      <c r="F1961" s="170"/>
      <c r="G1961" s="170"/>
      <c r="H1961" s="170"/>
      <c r="I1961" s="170"/>
      <c r="J1961" s="170"/>
      <c r="K1961" s="170"/>
      <c r="L1961" s="170"/>
      <c r="M1961" s="170"/>
    </row>
    <row r="1962" spans="1:13" ht="15.75">
      <c r="A1962" s="170"/>
      <c r="B1962" s="170"/>
      <c r="C1962" s="170"/>
      <c r="D1962" s="170"/>
      <c r="E1962" s="170"/>
      <c r="F1962" s="170"/>
      <c r="G1962" s="170"/>
      <c r="H1962" s="170"/>
      <c r="I1962" s="170"/>
      <c r="J1962" s="170"/>
      <c r="K1962" s="170"/>
      <c r="L1962" s="170"/>
      <c r="M1962" s="170"/>
    </row>
    <row r="1963" spans="1:13" ht="15.75">
      <c r="A1963" s="170"/>
      <c r="B1963" s="170"/>
      <c r="C1963" s="170"/>
      <c r="D1963" s="170"/>
      <c r="E1963" s="170"/>
      <c r="F1963" s="170"/>
      <c r="G1963" s="170"/>
      <c r="H1963" s="170"/>
      <c r="I1963" s="170"/>
      <c r="J1963" s="170"/>
      <c r="K1963" s="170"/>
      <c r="L1963" s="170"/>
      <c r="M1963" s="170"/>
    </row>
    <row r="1964" spans="1:13" ht="15.75">
      <c r="A1964" s="170"/>
      <c r="B1964" s="170"/>
      <c r="C1964" s="170"/>
      <c r="D1964" s="170"/>
      <c r="E1964" s="170"/>
      <c r="F1964" s="170"/>
      <c r="G1964" s="170"/>
      <c r="H1964" s="170"/>
      <c r="I1964" s="170"/>
      <c r="J1964" s="170"/>
      <c r="K1964" s="170"/>
      <c r="L1964" s="170"/>
      <c r="M1964" s="170"/>
    </row>
    <row r="1965" spans="1:13" ht="15.75">
      <c r="A1965" s="170"/>
      <c r="B1965" s="170"/>
      <c r="C1965" s="170"/>
      <c r="D1965" s="170"/>
      <c r="E1965" s="170"/>
      <c r="F1965" s="170"/>
      <c r="G1965" s="170"/>
      <c r="H1965" s="170"/>
      <c r="I1965" s="170"/>
      <c r="J1965" s="170"/>
      <c r="K1965" s="170"/>
      <c r="L1965" s="170"/>
      <c r="M1965" s="170"/>
    </row>
    <row r="1966" spans="1:13" ht="15.75">
      <c r="A1966" s="170"/>
      <c r="B1966" s="170"/>
      <c r="C1966" s="170"/>
      <c r="D1966" s="170"/>
      <c r="E1966" s="170"/>
      <c r="F1966" s="170"/>
      <c r="G1966" s="170"/>
      <c r="H1966" s="170"/>
      <c r="I1966" s="170"/>
      <c r="J1966" s="170"/>
      <c r="K1966" s="170"/>
      <c r="L1966" s="170"/>
      <c r="M1966" s="170"/>
    </row>
    <row r="1967" spans="1:13" ht="15.75">
      <c r="A1967" s="170"/>
      <c r="B1967" s="170"/>
      <c r="C1967" s="170"/>
      <c r="D1967" s="170"/>
      <c r="E1967" s="170"/>
      <c r="F1967" s="170"/>
      <c r="G1967" s="170"/>
      <c r="H1967" s="170"/>
      <c r="I1967" s="170"/>
      <c r="J1967" s="170"/>
      <c r="K1967" s="170"/>
      <c r="L1967" s="170"/>
      <c r="M1967" s="170"/>
    </row>
    <row r="1968" spans="1:13" ht="15.75">
      <c r="A1968" s="170"/>
      <c r="B1968" s="170"/>
      <c r="C1968" s="170"/>
      <c r="D1968" s="170"/>
      <c r="E1968" s="170"/>
      <c r="F1968" s="170"/>
      <c r="G1968" s="170"/>
      <c r="H1968" s="170"/>
      <c r="I1968" s="170"/>
      <c r="J1968" s="170"/>
      <c r="K1968" s="170"/>
      <c r="L1968" s="170"/>
      <c r="M1968" s="170"/>
    </row>
    <row r="1969" spans="1:13" ht="15.75">
      <c r="A1969" s="170"/>
      <c r="B1969" s="170"/>
      <c r="C1969" s="170"/>
      <c r="D1969" s="170"/>
      <c r="E1969" s="170"/>
      <c r="F1969" s="170"/>
      <c r="G1969" s="170"/>
      <c r="H1969" s="170"/>
      <c r="I1969" s="170"/>
      <c r="J1969" s="170"/>
      <c r="K1969" s="170"/>
      <c r="L1969" s="170"/>
      <c r="M1969" s="170"/>
    </row>
    <row r="1970" spans="1:13" ht="15.75">
      <c r="A1970" s="170"/>
      <c r="B1970" s="170"/>
      <c r="C1970" s="170"/>
      <c r="D1970" s="170"/>
      <c r="E1970" s="170"/>
      <c r="F1970" s="170"/>
      <c r="G1970" s="170"/>
      <c r="H1970" s="170"/>
      <c r="I1970" s="170"/>
      <c r="J1970" s="170"/>
      <c r="K1970" s="170"/>
      <c r="L1970" s="170"/>
      <c r="M1970" s="170"/>
    </row>
    <row r="1971" spans="1:13" ht="15.75">
      <c r="A1971" s="170"/>
      <c r="B1971" s="170"/>
      <c r="C1971" s="170"/>
      <c r="D1971" s="170"/>
      <c r="E1971" s="170"/>
      <c r="F1971" s="170"/>
      <c r="G1971" s="170"/>
      <c r="H1971" s="170"/>
      <c r="I1971" s="170"/>
      <c r="J1971" s="170"/>
      <c r="K1971" s="170"/>
      <c r="L1971" s="170"/>
      <c r="M1971" s="170"/>
    </row>
    <row r="1972" spans="1:13" ht="15.75">
      <c r="A1972" s="170"/>
      <c r="B1972" s="170"/>
      <c r="C1972" s="170"/>
      <c r="D1972" s="170"/>
      <c r="E1972" s="170"/>
      <c r="F1972" s="170"/>
      <c r="G1972" s="170"/>
      <c r="H1972" s="170"/>
      <c r="I1972" s="170"/>
      <c r="J1972" s="170"/>
      <c r="K1972" s="170"/>
      <c r="L1972" s="170"/>
      <c r="M1972" s="170"/>
    </row>
    <row r="1973" spans="1:13" ht="15.75">
      <c r="A1973" s="170"/>
      <c r="B1973" s="170"/>
      <c r="C1973" s="170"/>
      <c r="D1973" s="170"/>
      <c r="E1973" s="170"/>
      <c r="F1973" s="170"/>
      <c r="G1973" s="170"/>
      <c r="H1973" s="170"/>
      <c r="I1973" s="170"/>
      <c r="J1973" s="170"/>
      <c r="K1973" s="170"/>
      <c r="L1973" s="170"/>
      <c r="M1973" s="170"/>
    </row>
    <row r="1974" spans="1:13" ht="15.75">
      <c r="A1974" s="170"/>
      <c r="B1974" s="170"/>
      <c r="C1974" s="170"/>
      <c r="D1974" s="170"/>
      <c r="E1974" s="170"/>
      <c r="F1974" s="170"/>
      <c r="G1974" s="170"/>
      <c r="H1974" s="170"/>
      <c r="I1974" s="170"/>
      <c r="J1974" s="170"/>
      <c r="K1974" s="170"/>
      <c r="L1974" s="170"/>
      <c r="M1974" s="170"/>
    </row>
    <row r="1975" spans="1:13" ht="15.75">
      <c r="A1975" s="170"/>
      <c r="B1975" s="170"/>
      <c r="C1975" s="170"/>
      <c r="D1975" s="170"/>
      <c r="E1975" s="170"/>
      <c r="F1975" s="170"/>
      <c r="G1975" s="170"/>
      <c r="H1975" s="170"/>
      <c r="I1975" s="170"/>
      <c r="J1975" s="170"/>
      <c r="K1975" s="170"/>
      <c r="L1975" s="170"/>
      <c r="M1975" s="170"/>
    </row>
    <row r="1976" spans="1:13" ht="15.75">
      <c r="A1976" s="170"/>
      <c r="B1976" s="170"/>
      <c r="C1976" s="170"/>
      <c r="D1976" s="170"/>
      <c r="E1976" s="170"/>
      <c r="F1976" s="170"/>
      <c r="G1976" s="170"/>
      <c r="H1976" s="170"/>
      <c r="I1976" s="170"/>
      <c r="J1976" s="170"/>
      <c r="K1976" s="170"/>
      <c r="L1976" s="170"/>
      <c r="M1976" s="170"/>
    </row>
    <row r="1977" spans="1:13" ht="15.75">
      <c r="A1977" s="170"/>
      <c r="B1977" s="170"/>
      <c r="C1977" s="170"/>
      <c r="D1977" s="170"/>
      <c r="E1977" s="170"/>
      <c r="F1977" s="170"/>
      <c r="G1977" s="170"/>
      <c r="H1977" s="170"/>
      <c r="I1977" s="170"/>
      <c r="J1977" s="170"/>
      <c r="K1977" s="170"/>
      <c r="L1977" s="170"/>
      <c r="M1977" s="170"/>
    </row>
    <row r="1978" spans="1:13" ht="15.75">
      <c r="A1978" s="170"/>
      <c r="B1978" s="170"/>
      <c r="C1978" s="170"/>
      <c r="D1978" s="170"/>
      <c r="E1978" s="170"/>
      <c r="F1978" s="170"/>
      <c r="G1978" s="170"/>
      <c r="H1978" s="170"/>
      <c r="I1978" s="170"/>
      <c r="J1978" s="170"/>
      <c r="K1978" s="170"/>
      <c r="L1978" s="170"/>
      <c r="M1978" s="170"/>
    </row>
    <row r="1979" spans="1:13" ht="15.75">
      <c r="A1979" s="170"/>
      <c r="B1979" s="170"/>
      <c r="C1979" s="170"/>
      <c r="D1979" s="170"/>
      <c r="E1979" s="170"/>
      <c r="F1979" s="170"/>
      <c r="G1979" s="170"/>
      <c r="H1979" s="170"/>
      <c r="I1979" s="170"/>
      <c r="J1979" s="170"/>
      <c r="K1979" s="170"/>
      <c r="L1979" s="170"/>
      <c r="M1979" s="170"/>
    </row>
    <row r="1980" spans="1:13" ht="15.75">
      <c r="A1980" s="170"/>
      <c r="B1980" s="170"/>
      <c r="C1980" s="170"/>
      <c r="D1980" s="170"/>
      <c r="E1980" s="170"/>
      <c r="F1980" s="170"/>
      <c r="G1980" s="170"/>
      <c r="H1980" s="170"/>
      <c r="I1980" s="170"/>
      <c r="J1980" s="170"/>
      <c r="K1980" s="170"/>
      <c r="L1980" s="170"/>
      <c r="M1980" s="170"/>
    </row>
    <row r="1981" spans="1:13" ht="15.75">
      <c r="A1981" s="170"/>
      <c r="B1981" s="170"/>
      <c r="C1981" s="170"/>
      <c r="D1981" s="170"/>
      <c r="E1981" s="170"/>
      <c r="F1981" s="170"/>
      <c r="G1981" s="170"/>
      <c r="H1981" s="170"/>
      <c r="I1981" s="170"/>
      <c r="J1981" s="170"/>
      <c r="K1981" s="170"/>
      <c r="L1981" s="170"/>
      <c r="M1981" s="170"/>
    </row>
    <row r="1982" spans="1:13" ht="15.75">
      <c r="A1982" s="170"/>
      <c r="B1982" s="170"/>
      <c r="C1982" s="170"/>
      <c r="D1982" s="170"/>
      <c r="E1982" s="170"/>
      <c r="F1982" s="170"/>
      <c r="G1982" s="170"/>
      <c r="H1982" s="170"/>
      <c r="I1982" s="170"/>
      <c r="J1982" s="170"/>
      <c r="K1982" s="170"/>
      <c r="L1982" s="170"/>
      <c r="M1982" s="170"/>
    </row>
    <row r="1983" spans="1:13" ht="15.75">
      <c r="A1983" s="170"/>
      <c r="B1983" s="170"/>
      <c r="C1983" s="170"/>
      <c r="D1983" s="170"/>
      <c r="E1983" s="170"/>
      <c r="F1983" s="170"/>
      <c r="G1983" s="170"/>
      <c r="H1983" s="170"/>
      <c r="I1983" s="170"/>
      <c r="J1983" s="170"/>
      <c r="K1983" s="170"/>
      <c r="L1983" s="170"/>
      <c r="M1983" s="170"/>
    </row>
    <row r="1984" spans="1:13" ht="15.75">
      <c r="A1984" s="170"/>
      <c r="B1984" s="170"/>
      <c r="C1984" s="170"/>
      <c r="D1984" s="170"/>
      <c r="E1984" s="170"/>
      <c r="F1984" s="170"/>
      <c r="G1984" s="170"/>
      <c r="H1984" s="170"/>
      <c r="I1984" s="170"/>
      <c r="J1984" s="170"/>
      <c r="K1984" s="170"/>
      <c r="L1984" s="170"/>
      <c r="M1984" s="170"/>
    </row>
    <row r="1985" spans="1:13" ht="15.75">
      <c r="A1985" s="170"/>
      <c r="B1985" s="170"/>
      <c r="C1985" s="170"/>
      <c r="D1985" s="170"/>
      <c r="E1985" s="170"/>
      <c r="F1985" s="170"/>
      <c r="G1985" s="170"/>
      <c r="H1985" s="170"/>
      <c r="I1985" s="170"/>
      <c r="J1985" s="170"/>
      <c r="K1985" s="170"/>
      <c r="L1985" s="170"/>
      <c r="M1985" s="170"/>
    </row>
    <row r="1986" spans="1:13" ht="15.75">
      <c r="A1986" s="170"/>
      <c r="B1986" s="170"/>
      <c r="C1986" s="170"/>
      <c r="D1986" s="170"/>
      <c r="E1986" s="170"/>
      <c r="F1986" s="170"/>
      <c r="G1986" s="170"/>
      <c r="H1986" s="170"/>
      <c r="I1986" s="170"/>
      <c r="J1986" s="170"/>
      <c r="K1986" s="170"/>
      <c r="L1986" s="170"/>
      <c r="M1986" s="170"/>
    </row>
    <row r="1987" spans="1:13" ht="15.75">
      <c r="A1987" s="170"/>
      <c r="B1987" s="170"/>
      <c r="C1987" s="170"/>
      <c r="D1987" s="170"/>
      <c r="E1987" s="170"/>
      <c r="F1987" s="170"/>
      <c r="G1987" s="170"/>
      <c r="H1987" s="170"/>
      <c r="I1987" s="170"/>
      <c r="J1987" s="170"/>
      <c r="K1987" s="170"/>
      <c r="L1987" s="170"/>
      <c r="M1987" s="170"/>
    </row>
    <row r="1988" spans="1:13" ht="15.75">
      <c r="A1988" s="170"/>
      <c r="B1988" s="170"/>
      <c r="C1988" s="170"/>
      <c r="D1988" s="170"/>
      <c r="E1988" s="170"/>
      <c r="F1988" s="170"/>
      <c r="G1988" s="170"/>
      <c r="H1988" s="170"/>
      <c r="I1988" s="170"/>
      <c r="J1988" s="170"/>
      <c r="K1988" s="170"/>
      <c r="L1988" s="170"/>
      <c r="M1988" s="170"/>
    </row>
    <row r="1989" spans="1:13" ht="15.75">
      <c r="A1989" s="170"/>
      <c r="B1989" s="170"/>
      <c r="C1989" s="170"/>
      <c r="D1989" s="170"/>
      <c r="E1989" s="170"/>
      <c r="F1989" s="170"/>
      <c r="G1989" s="170"/>
      <c r="H1989" s="170"/>
      <c r="I1989" s="170"/>
      <c r="J1989" s="170"/>
      <c r="K1989" s="170"/>
      <c r="L1989" s="170"/>
      <c r="M1989" s="170"/>
    </row>
    <row r="1990" spans="1:13" ht="15.75">
      <c r="A1990" s="170"/>
      <c r="B1990" s="170"/>
      <c r="C1990" s="170"/>
      <c r="D1990" s="170"/>
      <c r="E1990" s="170"/>
      <c r="F1990" s="170"/>
      <c r="G1990" s="170"/>
      <c r="H1990" s="170"/>
      <c r="I1990" s="170"/>
      <c r="J1990" s="170"/>
      <c r="K1990" s="170"/>
      <c r="L1990" s="170"/>
      <c r="M1990" s="170"/>
    </row>
    <row r="1991" spans="1:13" ht="15.75">
      <c r="A1991" s="170"/>
      <c r="B1991" s="170"/>
      <c r="C1991" s="170"/>
      <c r="D1991" s="170"/>
      <c r="E1991" s="170"/>
      <c r="F1991" s="170"/>
      <c r="G1991" s="170"/>
      <c r="H1991" s="170"/>
      <c r="I1991" s="170"/>
      <c r="J1991" s="170"/>
      <c r="K1991" s="170"/>
      <c r="L1991" s="170"/>
      <c r="M1991" s="170"/>
    </row>
    <row r="1992" spans="1:13" ht="15.75">
      <c r="A1992" s="170"/>
      <c r="B1992" s="170"/>
      <c r="C1992" s="170"/>
      <c r="D1992" s="170"/>
      <c r="E1992" s="170"/>
      <c r="F1992" s="170"/>
      <c r="G1992" s="170"/>
      <c r="H1992" s="170"/>
      <c r="I1992" s="170"/>
      <c r="J1992" s="170"/>
      <c r="K1992" s="170"/>
      <c r="L1992" s="170"/>
      <c r="M1992" s="170"/>
    </row>
    <row r="1993" spans="1:13" ht="15.75">
      <c r="A1993" s="170"/>
      <c r="B1993" s="170"/>
      <c r="C1993" s="170"/>
      <c r="D1993" s="170"/>
      <c r="E1993" s="170"/>
      <c r="F1993" s="170"/>
      <c r="G1993" s="170"/>
      <c r="H1993" s="170"/>
      <c r="I1993" s="170"/>
      <c r="J1993" s="170"/>
      <c r="K1993" s="170"/>
      <c r="L1993" s="170"/>
      <c r="M1993" s="170"/>
    </row>
    <row r="1994" spans="1:13" ht="15.75">
      <c r="A1994" s="170"/>
      <c r="B1994" s="170"/>
      <c r="C1994" s="170"/>
      <c r="D1994" s="170"/>
      <c r="E1994" s="170"/>
      <c r="F1994" s="170"/>
      <c r="G1994" s="170"/>
      <c r="H1994" s="170"/>
      <c r="I1994" s="170"/>
      <c r="J1994" s="170"/>
      <c r="K1994" s="170"/>
      <c r="L1994" s="170"/>
      <c r="M1994" s="170"/>
    </row>
    <row r="1995" spans="1:13" ht="15.75">
      <c r="A1995" s="170"/>
      <c r="B1995" s="170"/>
      <c r="C1995" s="170"/>
      <c r="D1995" s="170"/>
      <c r="E1995" s="170"/>
      <c r="F1995" s="170"/>
      <c r="G1995" s="170"/>
      <c r="H1995" s="170"/>
      <c r="I1995" s="170"/>
      <c r="J1995" s="170"/>
      <c r="K1995" s="170"/>
      <c r="L1995" s="170"/>
      <c r="M1995" s="170"/>
    </row>
    <row r="1996" spans="1:13" ht="15.75">
      <c r="A1996" s="170"/>
      <c r="B1996" s="170"/>
      <c r="C1996" s="170"/>
      <c r="D1996" s="170"/>
      <c r="E1996" s="170"/>
      <c r="F1996" s="170"/>
      <c r="G1996" s="170"/>
      <c r="H1996" s="170"/>
      <c r="I1996" s="170"/>
      <c r="J1996" s="170"/>
      <c r="K1996" s="170"/>
      <c r="L1996" s="170"/>
      <c r="M1996" s="170"/>
    </row>
    <row r="1997" spans="1:13" ht="15.75">
      <c r="A1997" s="170"/>
      <c r="B1997" s="170"/>
      <c r="C1997" s="170"/>
      <c r="D1997" s="170"/>
      <c r="E1997" s="170"/>
      <c r="F1997" s="170"/>
      <c r="G1997" s="170"/>
      <c r="H1997" s="170"/>
      <c r="I1997" s="170"/>
      <c r="J1997" s="170"/>
      <c r="K1997" s="170"/>
      <c r="L1997" s="170"/>
      <c r="M1997" s="170"/>
    </row>
    <row r="1998" spans="1:13" ht="15.75">
      <c r="A1998" s="170"/>
      <c r="B1998" s="170"/>
      <c r="C1998" s="170"/>
      <c r="D1998" s="170"/>
      <c r="E1998" s="170"/>
      <c r="F1998" s="170"/>
      <c r="G1998" s="170"/>
      <c r="H1998" s="170"/>
      <c r="I1998" s="170"/>
      <c r="J1998" s="170"/>
      <c r="K1998" s="170"/>
      <c r="L1998" s="170"/>
      <c r="M1998" s="170"/>
    </row>
    <row r="1999" spans="1:13" ht="15.75">
      <c r="A1999" s="170"/>
      <c r="B1999" s="170"/>
      <c r="C1999" s="170"/>
      <c r="D1999" s="170"/>
      <c r="E1999" s="170"/>
      <c r="F1999" s="170"/>
      <c r="G1999" s="170"/>
      <c r="H1999" s="170"/>
      <c r="I1999" s="170"/>
      <c r="J1999" s="170"/>
      <c r="K1999" s="170"/>
      <c r="L1999" s="170"/>
      <c r="M1999" s="170"/>
    </row>
    <row r="2000" spans="1:13" ht="15.75">
      <c r="A2000" s="170"/>
      <c r="B2000" s="170"/>
      <c r="C2000" s="170"/>
      <c r="D2000" s="170"/>
      <c r="E2000" s="170"/>
      <c r="F2000" s="170"/>
      <c r="G2000" s="170"/>
      <c r="H2000" s="170"/>
      <c r="I2000" s="170"/>
      <c r="J2000" s="170"/>
      <c r="K2000" s="170"/>
      <c r="L2000" s="170"/>
      <c r="M2000" s="170"/>
    </row>
    <row r="2001" spans="1:13" ht="15.75">
      <c r="A2001" s="170"/>
      <c r="B2001" s="170"/>
      <c r="C2001" s="170"/>
      <c r="D2001" s="170"/>
      <c r="E2001" s="170"/>
      <c r="F2001" s="170"/>
      <c r="G2001" s="170"/>
      <c r="H2001" s="170"/>
      <c r="I2001" s="170"/>
      <c r="J2001" s="170"/>
      <c r="K2001" s="170"/>
      <c r="L2001" s="170"/>
      <c r="M2001" s="170"/>
    </row>
    <row r="2002" spans="1:13" ht="15.75">
      <c r="A2002" s="170"/>
      <c r="B2002" s="170"/>
      <c r="C2002" s="170"/>
      <c r="D2002" s="170"/>
      <c r="E2002" s="170"/>
      <c r="F2002" s="170"/>
      <c r="G2002" s="170"/>
      <c r="H2002" s="170"/>
      <c r="I2002" s="170"/>
      <c r="J2002" s="170"/>
      <c r="K2002" s="170"/>
      <c r="L2002" s="170"/>
      <c r="M2002" s="170"/>
    </row>
    <row r="2003" spans="1:13" ht="15.75">
      <c r="A2003" s="170"/>
      <c r="B2003" s="170"/>
      <c r="C2003" s="170"/>
      <c r="D2003" s="170"/>
      <c r="E2003" s="170"/>
      <c r="F2003" s="170"/>
      <c r="G2003" s="170"/>
      <c r="H2003" s="170"/>
      <c r="I2003" s="170"/>
      <c r="J2003" s="170"/>
      <c r="K2003" s="170"/>
      <c r="L2003" s="170"/>
      <c r="M2003" s="170"/>
    </row>
    <row r="2004" spans="1:13" ht="15.75">
      <c r="A2004" s="170"/>
      <c r="B2004" s="170"/>
      <c r="C2004" s="170"/>
      <c r="D2004" s="170"/>
      <c r="E2004" s="170"/>
      <c r="F2004" s="170"/>
      <c r="G2004" s="170"/>
      <c r="H2004" s="170"/>
      <c r="I2004" s="170"/>
      <c r="J2004" s="170"/>
      <c r="K2004" s="170"/>
      <c r="L2004" s="170"/>
      <c r="M2004" s="170"/>
    </row>
    <row r="2005" spans="1:13" ht="15.75">
      <c r="A2005" s="170"/>
      <c r="B2005" s="170"/>
      <c r="C2005" s="170"/>
      <c r="D2005" s="170"/>
      <c r="E2005" s="170"/>
      <c r="F2005" s="170"/>
      <c r="G2005" s="170"/>
      <c r="H2005" s="170"/>
      <c r="I2005" s="170"/>
      <c r="J2005" s="170"/>
      <c r="K2005" s="170"/>
      <c r="L2005" s="170"/>
      <c r="M2005" s="170"/>
    </row>
    <row r="2006" spans="1:13" ht="15.75">
      <c r="A2006" s="170"/>
      <c r="B2006" s="170"/>
      <c r="C2006" s="170"/>
      <c r="D2006" s="170"/>
      <c r="E2006" s="170"/>
      <c r="F2006" s="170"/>
      <c r="G2006" s="170"/>
      <c r="H2006" s="170"/>
      <c r="I2006" s="170"/>
      <c r="J2006" s="170"/>
      <c r="K2006" s="170"/>
      <c r="L2006" s="170"/>
      <c r="M2006" s="170"/>
    </row>
    <row r="2007" spans="1:13" ht="15.75">
      <c r="A2007" s="170"/>
      <c r="B2007" s="170"/>
      <c r="C2007" s="170"/>
      <c r="D2007" s="170"/>
      <c r="E2007" s="170"/>
      <c r="F2007" s="170"/>
      <c r="G2007" s="170"/>
      <c r="H2007" s="170"/>
      <c r="I2007" s="170"/>
      <c r="J2007" s="170"/>
      <c r="K2007" s="170"/>
      <c r="L2007" s="170"/>
      <c r="M2007" s="170"/>
    </row>
    <row r="2008" spans="1:13" ht="15.75">
      <c r="A2008" s="170"/>
      <c r="B2008" s="170"/>
      <c r="C2008" s="170"/>
      <c r="D2008" s="170"/>
      <c r="E2008" s="170"/>
      <c r="F2008" s="170"/>
      <c r="G2008" s="170"/>
      <c r="H2008" s="170"/>
      <c r="I2008" s="170"/>
      <c r="J2008" s="170"/>
      <c r="K2008" s="170"/>
      <c r="L2008" s="170"/>
      <c r="M2008" s="170"/>
    </row>
    <row r="2009" spans="1:13" ht="15.75">
      <c r="A2009" s="170"/>
      <c r="B2009" s="170"/>
      <c r="C2009" s="170"/>
      <c r="D2009" s="170"/>
      <c r="E2009" s="170"/>
      <c r="F2009" s="170"/>
      <c r="G2009" s="170"/>
      <c r="H2009" s="170"/>
      <c r="I2009" s="170"/>
      <c r="J2009" s="170"/>
      <c r="K2009" s="170"/>
      <c r="L2009" s="170"/>
      <c r="M2009" s="170"/>
    </row>
    <row r="2010" spans="1:13" ht="15.75">
      <c r="A2010" s="170"/>
      <c r="B2010" s="170"/>
      <c r="C2010" s="170"/>
      <c r="D2010" s="170"/>
      <c r="E2010" s="170"/>
      <c r="F2010" s="170"/>
      <c r="G2010" s="170"/>
      <c r="H2010" s="170"/>
      <c r="I2010" s="170"/>
      <c r="J2010" s="170"/>
      <c r="K2010" s="170"/>
      <c r="L2010" s="170"/>
      <c r="M2010" s="170"/>
    </row>
    <row r="2011" spans="1:13" ht="15.75">
      <c r="A2011" s="170"/>
      <c r="B2011" s="170"/>
      <c r="C2011" s="170"/>
      <c r="D2011" s="170"/>
      <c r="E2011" s="170"/>
      <c r="F2011" s="170"/>
      <c r="G2011" s="170"/>
      <c r="H2011" s="170"/>
      <c r="I2011" s="170"/>
      <c r="J2011" s="170"/>
      <c r="K2011" s="170"/>
      <c r="L2011" s="170"/>
      <c r="M2011" s="170"/>
    </row>
    <row r="2012" spans="1:13" ht="15.75">
      <c r="A2012" s="170"/>
      <c r="B2012" s="170"/>
      <c r="C2012" s="170"/>
      <c r="D2012" s="170"/>
      <c r="E2012" s="170"/>
      <c r="F2012" s="170"/>
      <c r="G2012" s="170"/>
      <c r="H2012" s="170"/>
      <c r="I2012" s="170"/>
      <c r="J2012" s="170"/>
      <c r="K2012" s="170"/>
      <c r="L2012" s="170"/>
      <c r="M2012" s="170"/>
    </row>
    <row r="2013" spans="1:13" ht="15.75">
      <c r="A2013" s="170"/>
      <c r="B2013" s="170"/>
      <c r="C2013" s="170"/>
      <c r="D2013" s="170"/>
      <c r="E2013" s="170"/>
      <c r="F2013" s="170"/>
      <c r="G2013" s="170"/>
      <c r="H2013" s="170"/>
      <c r="I2013" s="170"/>
      <c r="J2013" s="170"/>
      <c r="K2013" s="170"/>
      <c r="L2013" s="170"/>
      <c r="M2013" s="170"/>
    </row>
    <row r="2014" spans="1:13" ht="15.75">
      <c r="A2014" s="170"/>
      <c r="B2014" s="170"/>
      <c r="C2014" s="170"/>
      <c r="D2014" s="170"/>
      <c r="E2014" s="170"/>
      <c r="F2014" s="170"/>
      <c r="G2014" s="170"/>
      <c r="H2014" s="170"/>
      <c r="I2014" s="170"/>
      <c r="J2014" s="170"/>
      <c r="K2014" s="170"/>
      <c r="L2014" s="170"/>
      <c r="M2014" s="170"/>
    </row>
    <row r="2015" spans="1:13" ht="15.75">
      <c r="A2015" s="170"/>
      <c r="B2015" s="170"/>
      <c r="C2015" s="170"/>
      <c r="D2015" s="170"/>
      <c r="E2015" s="170"/>
      <c r="F2015" s="170"/>
      <c r="G2015" s="170"/>
      <c r="H2015" s="170"/>
      <c r="I2015" s="170"/>
      <c r="J2015" s="170"/>
      <c r="K2015" s="170"/>
      <c r="L2015" s="170"/>
      <c r="M2015" s="170"/>
    </row>
    <row r="2016" spans="1:13" ht="15.75">
      <c r="A2016" s="170"/>
      <c r="B2016" s="170"/>
      <c r="C2016" s="170"/>
      <c r="D2016" s="170"/>
      <c r="E2016" s="170"/>
      <c r="F2016" s="170"/>
      <c r="G2016" s="170"/>
      <c r="H2016" s="170"/>
      <c r="I2016" s="170"/>
      <c r="J2016" s="170"/>
      <c r="K2016" s="170"/>
      <c r="L2016" s="170"/>
      <c r="M2016" s="170"/>
    </row>
    <row r="2017" spans="1:13" ht="15.75">
      <c r="A2017" s="170"/>
      <c r="B2017" s="170"/>
      <c r="C2017" s="170"/>
      <c r="D2017" s="170"/>
      <c r="E2017" s="170"/>
      <c r="F2017" s="170"/>
      <c r="G2017" s="170"/>
      <c r="H2017" s="170"/>
      <c r="I2017" s="170"/>
      <c r="J2017" s="170"/>
      <c r="K2017" s="170"/>
      <c r="L2017" s="170"/>
      <c r="M2017" s="170"/>
    </row>
    <row r="2018" spans="1:13" ht="15.75">
      <c r="A2018" s="170"/>
      <c r="B2018" s="170"/>
      <c r="C2018" s="170"/>
      <c r="D2018" s="170"/>
      <c r="E2018" s="170"/>
      <c r="F2018" s="170"/>
      <c r="G2018" s="170"/>
      <c r="H2018" s="170"/>
      <c r="I2018" s="170"/>
      <c r="J2018" s="170"/>
      <c r="K2018" s="170"/>
      <c r="L2018" s="170"/>
      <c r="M2018" s="170"/>
    </row>
    <row r="2019" spans="1:13" ht="15.75">
      <c r="A2019" s="170"/>
      <c r="B2019" s="170"/>
      <c r="C2019" s="170"/>
      <c r="D2019" s="170"/>
      <c r="E2019" s="170"/>
      <c r="F2019" s="170"/>
      <c r="G2019" s="170"/>
      <c r="H2019" s="170"/>
      <c r="I2019" s="170"/>
      <c r="J2019" s="170"/>
      <c r="K2019" s="170"/>
      <c r="L2019" s="170"/>
      <c r="M2019" s="170"/>
    </row>
    <row r="2020" spans="1:13" ht="15.75">
      <c r="A2020" s="170"/>
      <c r="B2020" s="170"/>
      <c r="C2020" s="170"/>
      <c r="D2020" s="170"/>
      <c r="E2020" s="170"/>
      <c r="F2020" s="170"/>
      <c r="G2020" s="170"/>
      <c r="H2020" s="170"/>
      <c r="I2020" s="170"/>
      <c r="J2020" s="170"/>
      <c r="K2020" s="170"/>
      <c r="L2020" s="170"/>
      <c r="M2020" s="170"/>
    </row>
    <row r="2021" spans="1:13" ht="15.75">
      <c r="A2021" s="170"/>
      <c r="B2021" s="170"/>
      <c r="C2021" s="170"/>
      <c r="D2021" s="170"/>
      <c r="E2021" s="170"/>
      <c r="F2021" s="170"/>
      <c r="G2021" s="170"/>
      <c r="H2021" s="170"/>
      <c r="I2021" s="170"/>
      <c r="J2021" s="170"/>
      <c r="K2021" s="170"/>
      <c r="L2021" s="170"/>
      <c r="M2021" s="170"/>
    </row>
    <row r="2022" spans="1:13" ht="15.75">
      <c r="A2022" s="170"/>
      <c r="B2022" s="170"/>
      <c r="C2022" s="170"/>
      <c r="D2022" s="170"/>
      <c r="E2022" s="170"/>
      <c r="F2022" s="170"/>
      <c r="G2022" s="170"/>
      <c r="H2022" s="170"/>
      <c r="I2022" s="170"/>
      <c r="J2022" s="170"/>
      <c r="K2022" s="170"/>
      <c r="L2022" s="170"/>
      <c r="M2022" s="170"/>
    </row>
    <row r="2023" spans="1:13" ht="15.75">
      <c r="A2023" s="170"/>
      <c r="B2023" s="170"/>
      <c r="C2023" s="170"/>
      <c r="D2023" s="170"/>
      <c r="E2023" s="170"/>
      <c r="F2023" s="170"/>
      <c r="G2023" s="170"/>
      <c r="H2023" s="170"/>
      <c r="I2023" s="170"/>
      <c r="J2023" s="170"/>
      <c r="K2023" s="170"/>
      <c r="L2023" s="170"/>
      <c r="M2023" s="170"/>
    </row>
    <row r="2024" spans="1:13" ht="15.75">
      <c r="A2024" s="170"/>
      <c r="B2024" s="170"/>
      <c r="C2024" s="170"/>
      <c r="D2024" s="170"/>
      <c r="E2024" s="170"/>
      <c r="F2024" s="170"/>
      <c r="G2024" s="170"/>
      <c r="H2024" s="170"/>
      <c r="I2024" s="170"/>
      <c r="J2024" s="170"/>
      <c r="K2024" s="170"/>
      <c r="L2024" s="170"/>
      <c r="M2024" s="170"/>
    </row>
  </sheetData>
  <mergeCells count="200">
    <mergeCell ref="D36:F36"/>
    <mergeCell ref="Q24:R24"/>
    <mergeCell ref="Q25:R25"/>
    <mergeCell ref="Q23:R23"/>
    <mergeCell ref="D35:F35"/>
    <mergeCell ref="N29:O29"/>
    <mergeCell ref="R29:S29"/>
    <mergeCell ref="A31:M34"/>
    <mergeCell ref="N28:P28"/>
    <mergeCell ref="Q28:S28"/>
    <mergeCell ref="Q20:R20"/>
    <mergeCell ref="Q21:R21"/>
    <mergeCell ref="Q22:R22"/>
    <mergeCell ref="F10:G10"/>
    <mergeCell ref="HQ30:HR30"/>
    <mergeCell ref="IE30:IF30"/>
    <mergeCell ref="DI30:DJ30"/>
    <mergeCell ref="DW30:DX30"/>
    <mergeCell ref="EK30:EL30"/>
    <mergeCell ref="EY30:EZ30"/>
    <mergeCell ref="GO30:GP30"/>
    <mergeCell ref="HC30:HD30"/>
    <mergeCell ref="BS30:BT30"/>
    <mergeCell ref="BE29:BF29"/>
    <mergeCell ref="BI29:BJ29"/>
    <mergeCell ref="BS29:BT29"/>
    <mergeCell ref="BE30:BF30"/>
    <mergeCell ref="IS29:IT29"/>
    <mergeCell ref="CG30:CH30"/>
    <mergeCell ref="CU30:CV30"/>
    <mergeCell ref="A30:B30"/>
    <mergeCell ref="N30:O30"/>
    <mergeCell ref="AC30:AD30"/>
    <mergeCell ref="AQ30:AR30"/>
    <mergeCell ref="IS30:IT30"/>
    <mergeCell ref="FM30:FN30"/>
    <mergeCell ref="GA30:GB30"/>
    <mergeCell ref="HQ29:HR29"/>
    <mergeCell ref="HU29:HV29"/>
    <mergeCell ref="IE29:IF29"/>
    <mergeCell ref="II29:IJ29"/>
    <mergeCell ref="GO29:GP29"/>
    <mergeCell ref="GS29:GT29"/>
    <mergeCell ref="HC29:HD29"/>
    <mergeCell ref="HG29:HH29"/>
    <mergeCell ref="FM29:FN29"/>
    <mergeCell ref="FQ29:FR29"/>
    <mergeCell ref="GA29:GB29"/>
    <mergeCell ref="GE29:GF29"/>
    <mergeCell ref="EK29:EL29"/>
    <mergeCell ref="EO29:EP29"/>
    <mergeCell ref="EY29:EZ29"/>
    <mergeCell ref="FC29:FD29"/>
    <mergeCell ref="DI29:DJ29"/>
    <mergeCell ref="DM29:DN29"/>
    <mergeCell ref="DW29:DX29"/>
    <mergeCell ref="EA29:EB29"/>
    <mergeCell ref="CG29:CH29"/>
    <mergeCell ref="CK29:CL29"/>
    <mergeCell ref="CU29:CV29"/>
    <mergeCell ref="CY29:CZ29"/>
    <mergeCell ref="BW29:BX29"/>
    <mergeCell ref="AC29:AD29"/>
    <mergeCell ref="AG29:AH29"/>
    <mergeCell ref="AQ29:AR29"/>
    <mergeCell ref="AU29:AV29"/>
    <mergeCell ref="IH28:IJ28"/>
    <mergeCell ref="FP28:FR28"/>
    <mergeCell ref="GA28:GC28"/>
    <mergeCell ref="GD28:GF28"/>
    <mergeCell ref="GO28:GQ28"/>
    <mergeCell ref="EY28:FA28"/>
    <mergeCell ref="IS28:IU28"/>
    <mergeCell ref="GR28:GT28"/>
    <mergeCell ref="HC28:HE28"/>
    <mergeCell ref="HF28:HH28"/>
    <mergeCell ref="HQ28:HS28"/>
    <mergeCell ref="FB28:FD28"/>
    <mergeCell ref="FM28:FO28"/>
    <mergeCell ref="HT28:HV28"/>
    <mergeCell ref="IE28:IG28"/>
    <mergeCell ref="DW28:DY28"/>
    <mergeCell ref="DZ28:EB28"/>
    <mergeCell ref="EK28:EM28"/>
    <mergeCell ref="EN28:EP28"/>
    <mergeCell ref="CU28:CW28"/>
    <mergeCell ref="CX28:CZ28"/>
    <mergeCell ref="DI28:DK28"/>
    <mergeCell ref="DL28:DN28"/>
    <mergeCell ref="FB10:FC10"/>
    <mergeCell ref="AC28:AE28"/>
    <mergeCell ref="AF28:AH28"/>
    <mergeCell ref="AQ28:AS28"/>
    <mergeCell ref="AT28:AV28"/>
    <mergeCell ref="BH28:BJ28"/>
    <mergeCell ref="BS28:BU28"/>
    <mergeCell ref="BV28:BX28"/>
    <mergeCell ref="CG28:CI28"/>
    <mergeCell ref="CJ28:CL28"/>
    <mergeCell ref="DL10:DM10"/>
    <mergeCell ref="BE28:BG28"/>
    <mergeCell ref="B20:C20"/>
    <mergeCell ref="IH10:II10"/>
    <mergeCell ref="GD10:GE10"/>
    <mergeCell ref="GR10:GS10"/>
    <mergeCell ref="HF10:HG10"/>
    <mergeCell ref="HT10:HU10"/>
    <mergeCell ref="DZ10:EA10"/>
    <mergeCell ref="EN10:EO10"/>
    <mergeCell ref="FP10:FQ10"/>
    <mergeCell ref="IS9:IU9"/>
    <mergeCell ref="D10:E10"/>
    <mergeCell ref="Q10:R10"/>
    <mergeCell ref="AF10:AG10"/>
    <mergeCell ref="AT10:AU10"/>
    <mergeCell ref="BH10:BI10"/>
    <mergeCell ref="BV10:BW10"/>
    <mergeCell ref="CJ10:CK10"/>
    <mergeCell ref="CX10:CY10"/>
    <mergeCell ref="IE9:IG9"/>
    <mergeCell ref="EK9:EM9"/>
    <mergeCell ref="EY9:FA9"/>
    <mergeCell ref="FM9:FO9"/>
    <mergeCell ref="GA9:GC9"/>
    <mergeCell ref="GO9:GQ9"/>
    <mergeCell ref="HC9:HE9"/>
    <mergeCell ref="HQ9:HS9"/>
    <mergeCell ref="CG9:CI9"/>
    <mergeCell ref="CU9:CW9"/>
    <mergeCell ref="DI9:DK9"/>
    <mergeCell ref="DW9:DY9"/>
    <mergeCell ref="AC9:AE9"/>
    <mergeCell ref="AQ9:AS9"/>
    <mergeCell ref="BE9:BG9"/>
    <mergeCell ref="BS9:BU9"/>
    <mergeCell ref="GR4:GS4"/>
    <mergeCell ref="HF4:HG4"/>
    <mergeCell ref="HT4:HU4"/>
    <mergeCell ref="IH4:II4"/>
    <mergeCell ref="EN4:EO4"/>
    <mergeCell ref="FB4:FC4"/>
    <mergeCell ref="FP4:FQ4"/>
    <mergeCell ref="GD4:GE4"/>
    <mergeCell ref="CJ4:CK4"/>
    <mergeCell ref="CX4:CY4"/>
    <mergeCell ref="DL4:DM4"/>
    <mergeCell ref="DZ4:EA4"/>
    <mergeCell ref="IE3:IG3"/>
    <mergeCell ref="IS3:IU3"/>
    <mergeCell ref="D4:E4"/>
    <mergeCell ref="Q4:R4"/>
    <mergeCell ref="AF4:AG4"/>
    <mergeCell ref="AT4:AU4"/>
    <mergeCell ref="G4:H4"/>
    <mergeCell ref="BH4:BI4"/>
    <mergeCell ref="BV4:BW4"/>
    <mergeCell ref="GA3:GC3"/>
    <mergeCell ref="GO3:GQ3"/>
    <mergeCell ref="HC3:HE3"/>
    <mergeCell ref="HQ3:HS3"/>
    <mergeCell ref="DW3:DY3"/>
    <mergeCell ref="EK3:EM3"/>
    <mergeCell ref="EY3:FA3"/>
    <mergeCell ref="FM3:FO3"/>
    <mergeCell ref="IS2:IV2"/>
    <mergeCell ref="A3:C3"/>
    <mergeCell ref="N3:P3"/>
    <mergeCell ref="AC3:AE3"/>
    <mergeCell ref="AQ3:AS3"/>
    <mergeCell ref="BE3:BG3"/>
    <mergeCell ref="BS3:BU3"/>
    <mergeCell ref="CG3:CI3"/>
    <mergeCell ref="CU3:CW3"/>
    <mergeCell ref="DI3:DK3"/>
    <mergeCell ref="GO2:HA2"/>
    <mergeCell ref="HC2:HO2"/>
    <mergeCell ref="HQ2:IC2"/>
    <mergeCell ref="IE2:IQ2"/>
    <mergeCell ref="EK2:EW2"/>
    <mergeCell ref="EY2:FK2"/>
    <mergeCell ref="FM2:FY2"/>
    <mergeCell ref="GA2:GM2"/>
    <mergeCell ref="CG2:CS2"/>
    <mergeCell ref="CU2:DG2"/>
    <mergeCell ref="DI2:DU2"/>
    <mergeCell ref="DW2:EI2"/>
    <mergeCell ref="AC2:AO2"/>
    <mergeCell ref="AQ2:BC2"/>
    <mergeCell ref="BE2:BQ2"/>
    <mergeCell ref="BS2:CE2"/>
    <mergeCell ref="A18:B18"/>
    <mergeCell ref="A2:M2"/>
    <mergeCell ref="N2:AA2"/>
    <mergeCell ref="A9:C9"/>
    <mergeCell ref="N9:P9"/>
    <mergeCell ref="G7:H7"/>
    <mergeCell ref="J7:K7"/>
    <mergeCell ref="B6:E6"/>
    <mergeCell ref="B7:E7"/>
    <mergeCell ref="C18:D18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6"/>
  <sheetViews>
    <sheetView zoomScale="80" zoomScaleNormal="80" workbookViewId="0" topLeftCell="A1">
      <selection activeCell="M21" sqref="M21"/>
    </sheetView>
  </sheetViews>
  <sheetFormatPr defaultColWidth="11.421875" defaultRowHeight="12.75"/>
  <cols>
    <col min="1" max="1" width="16.57421875" style="0" customWidth="1"/>
    <col min="2" max="2" width="14.28125" style="0" customWidth="1"/>
    <col min="3" max="3" width="9.8515625" style="0" customWidth="1"/>
    <col min="4" max="4" width="13.00390625" style="0" customWidth="1"/>
    <col min="5" max="5" width="14.28125" style="0" customWidth="1"/>
    <col min="6" max="6" width="14.421875" style="0" customWidth="1"/>
    <col min="8" max="8" width="15.00390625" style="0" customWidth="1"/>
    <col min="9" max="9" width="14.8515625" style="0" customWidth="1"/>
    <col min="10" max="10" width="12.421875" style="0" customWidth="1"/>
    <col min="11" max="11" width="15.28125" style="0" customWidth="1"/>
    <col min="13" max="13" width="12.421875" style="0" customWidth="1"/>
    <col min="14" max="14" width="6.7109375" style="0" customWidth="1"/>
    <col min="15" max="15" width="16.8515625" style="35" customWidth="1"/>
    <col min="16" max="16" width="11.421875" style="35" customWidth="1"/>
  </cols>
  <sheetData>
    <row r="1" spans="1:22" ht="14.25" customHeight="1" thickBot="1">
      <c r="A1" s="49" t="s">
        <v>4</v>
      </c>
      <c r="B1" s="35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 s="1"/>
      <c r="R1" s="1"/>
      <c r="S1" s="1"/>
      <c r="T1" s="1"/>
      <c r="U1" s="1"/>
      <c r="V1" s="1"/>
    </row>
    <row r="2" spans="1:22" ht="15.75" customHeight="1" thickBot="1">
      <c r="A2" s="49" t="s">
        <v>6</v>
      </c>
      <c r="B2" s="35" t="s">
        <v>7</v>
      </c>
      <c r="C2" s="35"/>
      <c r="D2" s="35"/>
      <c r="E2" s="516" t="s">
        <v>50</v>
      </c>
      <c r="F2" s="517"/>
      <c r="G2" s="35"/>
      <c r="H2" s="35"/>
      <c r="I2" s="35"/>
      <c r="J2" s="35"/>
      <c r="K2" s="35"/>
      <c r="L2" s="35"/>
      <c r="M2" s="35"/>
      <c r="N2" s="35"/>
      <c r="Q2" s="1"/>
      <c r="R2" s="1"/>
      <c r="S2" s="1"/>
      <c r="T2" s="1"/>
      <c r="U2" s="1"/>
      <c r="V2" s="1"/>
    </row>
    <row r="3" spans="1:22" ht="12.75">
      <c r="A3" s="49" t="s">
        <v>2</v>
      </c>
      <c r="B3" s="35" t="s">
        <v>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1"/>
      <c r="R3" s="1"/>
      <c r="S3" s="1"/>
      <c r="T3" s="1"/>
      <c r="U3" s="1"/>
      <c r="V3" s="1"/>
    </row>
    <row r="4" spans="1:22" ht="14.25">
      <c r="A4" s="35"/>
      <c r="B4" s="35"/>
      <c r="C4" s="35" t="s">
        <v>40</v>
      </c>
      <c r="D4" s="35"/>
      <c r="E4" s="35"/>
      <c r="F4" s="35"/>
      <c r="G4" s="35"/>
      <c r="H4" s="35"/>
      <c r="I4" s="35"/>
      <c r="J4" s="81"/>
      <c r="K4" s="35"/>
      <c r="L4" s="35"/>
      <c r="M4" s="35"/>
      <c r="N4" s="35"/>
      <c r="Q4" s="1"/>
      <c r="R4" s="1"/>
      <c r="S4" s="1"/>
      <c r="T4" s="1"/>
      <c r="U4" s="1"/>
      <c r="V4" s="1"/>
    </row>
    <row r="5" spans="1:22" ht="12.75">
      <c r="A5" s="514" t="s">
        <v>180</v>
      </c>
      <c r="B5" s="515"/>
      <c r="C5" s="37" t="s">
        <v>39</v>
      </c>
      <c r="D5" s="37"/>
      <c r="E5" s="37"/>
      <c r="F5" s="37"/>
      <c r="G5" s="38"/>
      <c r="H5" s="38"/>
      <c r="I5" s="38"/>
      <c r="J5" s="82" t="s">
        <v>90</v>
      </c>
      <c r="K5" s="39"/>
      <c r="L5" s="40"/>
      <c r="M5" s="40"/>
      <c r="N5" s="40"/>
      <c r="Q5" s="1"/>
      <c r="R5" s="1"/>
      <c r="S5" s="1"/>
      <c r="T5" s="1"/>
      <c r="U5" s="1"/>
      <c r="V5" s="1"/>
    </row>
    <row r="6" spans="1:22" ht="15" customHeight="1">
      <c r="A6" s="43" t="s">
        <v>56</v>
      </c>
      <c r="B6" s="35"/>
      <c r="C6" s="33">
        <f>IF(AND('Incert. PAR'!D13=2,'Incert. PAR'!$H$2=2),'Incert. PAR'!F13,IF(AND('Incert. PAR'!D13=2,'Incert. PAR'!$H$2=1),'Incert. PAR'!Q13,""))</f>
      </c>
      <c r="D6" s="33">
        <f>IF(AND('Incert. PAR'!$D14=2,'Incert. PAR'!$H$2=2),'Incert. PAR'!$F14,IF(AND('Incert. PAR'!$D14=2,'Incert. PAR'!$H$2=1),'Incert. PAR'!$Q14,""))</f>
      </c>
      <c r="E6" s="33">
        <f>IF(AND('Incert. PAR'!$D15=2,'Incert. PAR'!$H$2=2),'Incert. PAR'!$F15,IF(AND('Incert. PAR'!$D15=2,'Incert. PAR'!$H$2=1),'Incert. PAR'!$Q15,""))</f>
      </c>
      <c r="F6" s="33">
        <f>IF(AND('Incert. PAR'!$D16=2,'Incert. PAR'!$H$2=2),'Incert. PAR'!$F16,IF(AND('Incert. PAR'!$D16=2,'Incert. PAR'!$H$2=1),'Incert. PAR'!$Q16,""))</f>
      </c>
      <c r="G6" s="33">
        <f>IF(AND('Incert. PAR'!$D17=2,'Incert. PAR'!$H$2=2),'Incert. PAR'!$F17,IF(AND('Incert. PAR'!$D17=2,'Incert. PAR'!$H$2=1),'Incert. PAR'!$Q17,""))</f>
      </c>
      <c r="H6" s="33">
        <f>IF(AND('Incert. PAR'!$D18=2,'Incert. PAR'!$H$2=2),'Incert. PAR'!$F18,IF(AND('Incert. PAR'!$D18=2,'Incert. PAR'!$H$2=1),'Incert. PAR'!$Q18,""))</f>
      </c>
      <c r="I6" s="40"/>
      <c r="J6" s="83" t="s">
        <v>91</v>
      </c>
      <c r="K6" s="44"/>
      <c r="L6" s="44"/>
      <c r="M6" s="50"/>
      <c r="N6" s="50"/>
      <c r="Q6" s="1"/>
      <c r="R6" s="1"/>
      <c r="S6" s="1"/>
      <c r="T6" s="1"/>
      <c r="U6" s="1"/>
      <c r="V6" s="1"/>
    </row>
    <row r="7" spans="1:22" ht="12.75">
      <c r="A7" s="43"/>
      <c r="B7" s="35"/>
      <c r="C7" s="40"/>
      <c r="D7" s="40"/>
      <c r="E7" s="40"/>
      <c r="F7" s="40"/>
      <c r="G7" s="40"/>
      <c r="H7" s="40"/>
      <c r="I7" s="40"/>
      <c r="J7" s="83" t="s">
        <v>92</v>
      </c>
      <c r="K7" s="44"/>
      <c r="L7" s="44"/>
      <c r="M7" s="50"/>
      <c r="N7" s="50"/>
      <c r="Q7" s="1"/>
      <c r="R7" s="1"/>
      <c r="S7" s="1"/>
      <c r="T7" s="1"/>
      <c r="U7" s="1"/>
      <c r="V7" s="1"/>
    </row>
    <row r="8" spans="1:22" ht="12.75">
      <c r="A8" s="41"/>
      <c r="B8" s="41"/>
      <c r="C8" s="40"/>
      <c r="D8" s="40"/>
      <c r="E8" s="40"/>
      <c r="F8" s="40"/>
      <c r="G8" s="40"/>
      <c r="H8" s="40"/>
      <c r="I8" s="40"/>
      <c r="J8" s="42"/>
      <c r="K8" s="44"/>
      <c r="L8" s="44"/>
      <c r="M8" s="50"/>
      <c r="N8" s="50"/>
      <c r="Q8" s="1"/>
      <c r="R8" s="1"/>
      <c r="S8" s="1"/>
      <c r="T8" s="1"/>
      <c r="U8" s="1"/>
      <c r="V8" s="1"/>
    </row>
    <row r="9" spans="1:22" ht="12.75">
      <c r="A9" s="41"/>
      <c r="B9" s="41"/>
      <c r="C9" s="20"/>
      <c r="D9" s="20"/>
      <c r="E9" s="20"/>
      <c r="F9" s="20"/>
      <c r="G9" s="20"/>
      <c r="H9" s="20"/>
      <c r="I9" s="40"/>
      <c r="J9" s="42"/>
      <c r="K9" s="44"/>
      <c r="L9" s="44"/>
      <c r="M9" s="50"/>
      <c r="N9" s="50"/>
      <c r="Q9" s="1"/>
      <c r="R9" s="1"/>
      <c r="S9" s="1"/>
      <c r="T9" s="1"/>
      <c r="U9" s="1"/>
      <c r="V9" s="1"/>
    </row>
    <row r="10" spans="1:22" ht="12.75">
      <c r="A10" s="35"/>
      <c r="B10" s="35"/>
      <c r="C10" s="21">
        <f aca="true" t="shared" si="0" ref="C10:H10">IF(AND(C6&lt;$A$21,C6&gt;$A$20),MAX($F$20:$F$21),IF(AND(C6&lt;$A$22,C6&gt;$A$21),MAX($F$21:$F$22),IF(AND(C6&lt;$A$23,C6&gt;$A$22),MAX($F$22:$F$23),IF(AND(C6&lt;$A$24,C6&gt;$A$23),MAX($F$23:$F$24),""))))</f>
      </c>
      <c r="D10" s="21">
        <f t="shared" si="0"/>
      </c>
      <c r="E10" s="21">
        <f t="shared" si="0"/>
      </c>
      <c r="F10" s="21">
        <f t="shared" si="0"/>
      </c>
      <c r="G10" s="21">
        <f t="shared" si="0"/>
      </c>
      <c r="H10" s="21">
        <f t="shared" si="0"/>
      </c>
      <c r="I10" s="40"/>
      <c r="J10" s="77" t="s">
        <v>85</v>
      </c>
      <c r="K10" s="44"/>
      <c r="L10" s="44"/>
      <c r="M10" s="50"/>
      <c r="N10" s="50"/>
      <c r="Q10" s="1"/>
      <c r="R10" s="1"/>
      <c r="S10" s="1"/>
      <c r="T10" s="1"/>
      <c r="U10" s="1"/>
      <c r="V10" s="1"/>
    </row>
    <row r="11" spans="1:22" ht="12.75">
      <c r="A11" s="43" t="s">
        <v>89</v>
      </c>
      <c r="B11" s="35"/>
      <c r="C11" s="46">
        <f aca="true" t="shared" si="1" ref="C11:H11">IF(C6="","",0.050618770016-0.00637466652711*C6+0.0001284913211*C6^2-0.00000156161666387*C6^3)</f>
      </c>
      <c r="D11" s="46">
        <f t="shared" si="1"/>
      </c>
      <c r="E11" s="46">
        <f t="shared" si="1"/>
      </c>
      <c r="F11" s="46">
        <f t="shared" si="1"/>
      </c>
      <c r="G11" s="46">
        <f t="shared" si="1"/>
      </c>
      <c r="H11" s="46">
        <f t="shared" si="1"/>
      </c>
      <c r="I11" s="40"/>
      <c r="J11" s="77" t="s">
        <v>86</v>
      </c>
      <c r="K11" s="44"/>
      <c r="L11" s="44"/>
      <c r="M11" s="50"/>
      <c r="N11" s="50"/>
      <c r="Q11" s="1"/>
      <c r="R11" s="1"/>
      <c r="S11" s="1"/>
      <c r="T11" s="1"/>
      <c r="U11" s="1"/>
      <c r="V11" s="1"/>
    </row>
    <row r="12" spans="1:22" ht="15" customHeight="1">
      <c r="A12" s="43" t="s">
        <v>114</v>
      </c>
      <c r="B12" s="35"/>
      <c r="C12" s="118">
        <f aca="true" t="shared" si="2" ref="C12:H12">IF(AND(C6&lt;$A$21,C6&gt;$A$20),MAX($E$20:$E$21),IF(AND(C6&lt;$A$22,C6&gt;$A$21),MAX($E$21:$E$22),IF(AND(C6&lt;$A$23,C6&gt;$A$22),MAX($E$22:$E$23),IF(AND(C6&lt;$A$24,C6&gt;$A$23),MAX($E$23:$E$24),""))))</f>
      </c>
      <c r="D12" s="118">
        <f t="shared" si="2"/>
      </c>
      <c r="E12" s="118">
        <f t="shared" si="2"/>
      </c>
      <c r="F12" s="118">
        <f t="shared" si="2"/>
      </c>
      <c r="G12" s="119">
        <f t="shared" si="2"/>
      </c>
      <c r="H12" s="119">
        <f t="shared" si="2"/>
      </c>
      <c r="I12" s="40"/>
      <c r="J12" s="43" t="s">
        <v>87</v>
      </c>
      <c r="K12" s="44"/>
      <c r="L12" s="44"/>
      <c r="M12" s="50"/>
      <c r="N12" s="50"/>
      <c r="Q12" s="1"/>
      <c r="R12" s="1"/>
      <c r="S12" s="1"/>
      <c r="T12" s="1"/>
      <c r="U12" s="1"/>
      <c r="V12" s="1"/>
    </row>
    <row r="13" spans="1:22" ht="12.75">
      <c r="A13" s="43" t="s">
        <v>179</v>
      </c>
      <c r="B13" s="35"/>
      <c r="C13" s="35"/>
      <c r="D13" s="35"/>
      <c r="E13" s="35"/>
      <c r="F13" s="40"/>
      <c r="G13" s="44"/>
      <c r="H13" s="44"/>
      <c r="I13" s="40"/>
      <c r="J13" s="42"/>
      <c r="K13" s="44"/>
      <c r="L13" s="44"/>
      <c r="M13" s="50"/>
      <c r="N13" s="50"/>
      <c r="Q13" s="1"/>
      <c r="R13" s="1"/>
      <c r="S13" s="1"/>
      <c r="T13" s="1"/>
      <c r="U13" s="1"/>
      <c r="V13" s="1"/>
    </row>
    <row r="14" spans="1:22" ht="13.5" thickBot="1">
      <c r="A14" s="43" t="s">
        <v>87</v>
      </c>
      <c r="B14" s="35"/>
      <c r="C14" s="35"/>
      <c r="D14" s="35"/>
      <c r="E14" s="35"/>
      <c r="F14" s="40"/>
      <c r="G14" s="44"/>
      <c r="H14" s="44"/>
      <c r="I14" s="40"/>
      <c r="J14" s="42"/>
      <c r="K14" s="44"/>
      <c r="L14" s="44"/>
      <c r="M14" s="50"/>
      <c r="N14" s="50"/>
      <c r="Q14" s="1"/>
      <c r="R14" s="1"/>
      <c r="S14" s="1"/>
      <c r="T14" s="1"/>
      <c r="U14" s="1"/>
      <c r="V14" s="1"/>
    </row>
    <row r="15" spans="1:22" ht="13.5" thickTop="1">
      <c r="A15" s="35"/>
      <c r="B15" s="35"/>
      <c r="C15" s="35"/>
      <c r="D15" s="35"/>
      <c r="E15" s="35"/>
      <c r="F15" s="40"/>
      <c r="G15" s="44"/>
      <c r="H15" s="44"/>
      <c r="I15" s="40"/>
      <c r="J15" s="80" t="s">
        <v>78</v>
      </c>
      <c r="K15" s="44"/>
      <c r="L15" s="44"/>
      <c r="M15" s="50"/>
      <c r="N15" s="408" t="s">
        <v>228</v>
      </c>
      <c r="O15" s="409">
        <v>0.050618770016</v>
      </c>
      <c r="Q15" s="1"/>
      <c r="R15" s="1"/>
      <c r="S15" s="1"/>
      <c r="T15" s="1"/>
      <c r="U15" s="1"/>
      <c r="V15" s="1"/>
    </row>
    <row r="16" spans="1:22" ht="12.75">
      <c r="A16" s="35"/>
      <c r="B16" s="35"/>
      <c r="C16" s="35"/>
      <c r="D16" s="35"/>
      <c r="E16" s="35"/>
      <c r="F16" s="40"/>
      <c r="G16" s="44"/>
      <c r="H16" s="44"/>
      <c r="I16" s="40"/>
      <c r="J16" s="43" t="s">
        <v>227</v>
      </c>
      <c r="K16" s="44"/>
      <c r="L16" s="44"/>
      <c r="M16" s="50"/>
      <c r="N16" s="410" t="s">
        <v>229</v>
      </c>
      <c r="O16" s="411">
        <v>-0.00637466652711</v>
      </c>
      <c r="Q16" s="1"/>
      <c r="R16" s="1"/>
      <c r="S16" s="1"/>
      <c r="T16" s="1"/>
      <c r="U16" s="1"/>
      <c r="V16" s="1"/>
    </row>
    <row r="17" spans="1:22" ht="12.75">
      <c r="A17" s="35"/>
      <c r="B17" s="35"/>
      <c r="C17" s="35"/>
      <c r="D17" s="35"/>
      <c r="E17" s="35"/>
      <c r="F17" s="40"/>
      <c r="G17" s="44"/>
      <c r="H17" s="44"/>
      <c r="I17" s="40"/>
      <c r="J17" s="43" t="s">
        <v>226</v>
      </c>
      <c r="K17" s="44"/>
      <c r="L17" s="44"/>
      <c r="M17" s="50"/>
      <c r="N17" s="410" t="s">
        <v>230</v>
      </c>
      <c r="O17" s="412">
        <v>0.0001284913211</v>
      </c>
      <c r="Q17" s="1"/>
      <c r="R17" s="1"/>
      <c r="S17" s="1"/>
      <c r="T17" s="1"/>
      <c r="U17" s="1"/>
      <c r="V17" s="1"/>
    </row>
    <row r="18" spans="1:22" ht="13.5" thickBot="1">
      <c r="A18" s="36" t="s">
        <v>176</v>
      </c>
      <c r="B18" s="36"/>
      <c r="C18" s="215">
        <v>0</v>
      </c>
      <c r="D18" s="216">
        <v>50</v>
      </c>
      <c r="E18" s="36" t="s">
        <v>191</v>
      </c>
      <c r="F18" s="35"/>
      <c r="G18" s="35"/>
      <c r="H18" s="35"/>
      <c r="I18" s="35"/>
      <c r="J18" s="35"/>
      <c r="K18" s="35"/>
      <c r="L18" s="35"/>
      <c r="M18" s="35"/>
      <c r="N18" s="413" t="s">
        <v>231</v>
      </c>
      <c r="O18" s="415">
        <v>-1.56161666387E-06</v>
      </c>
      <c r="Q18" s="1"/>
      <c r="R18" s="1"/>
      <c r="S18" s="1"/>
      <c r="T18" s="1"/>
      <c r="U18" s="1"/>
      <c r="V18" s="1"/>
    </row>
    <row r="19" spans="1:22" ht="64.5" thickTop="1">
      <c r="A19" s="270" t="s">
        <v>18</v>
      </c>
      <c r="B19" s="270" t="s">
        <v>19</v>
      </c>
      <c r="C19" s="268" t="s">
        <v>24</v>
      </c>
      <c r="D19" s="268" t="s">
        <v>23</v>
      </c>
      <c r="E19" s="317" t="s">
        <v>177</v>
      </c>
      <c r="F19" s="318" t="s">
        <v>20</v>
      </c>
      <c r="G19" s="254" t="s">
        <v>21</v>
      </c>
      <c r="H19" s="260" t="s">
        <v>22</v>
      </c>
      <c r="I19" s="70"/>
      <c r="J19" s="253" t="s">
        <v>63</v>
      </c>
      <c r="K19" s="253" t="s">
        <v>75</v>
      </c>
      <c r="L19" s="41"/>
      <c r="M19" s="41"/>
      <c r="N19" s="35"/>
      <c r="Q19" s="1"/>
      <c r="R19" s="1"/>
      <c r="S19" s="1"/>
      <c r="T19" s="1"/>
      <c r="U19" s="1"/>
      <c r="V19" s="1"/>
    </row>
    <row r="20" spans="1:22" ht="12.75">
      <c r="A20" s="34">
        <v>8.583</v>
      </c>
      <c r="B20" s="34">
        <v>0.005</v>
      </c>
      <c r="C20" s="46">
        <f>0.050618770016-0.00637466652711*A20+0.0001284913211*A20^2-0.00000156161666387*A20^3</f>
        <v>0.004383294664856037</v>
      </c>
      <c r="D20" s="46">
        <f>ABS(B20-C20)</f>
        <v>0.0006167053351439633</v>
      </c>
      <c r="E20" s="69">
        <f>D20/SQRT(3)</f>
        <v>0.00035605499125604563</v>
      </c>
      <c r="F20" s="79">
        <f>H20/G20</f>
        <v>0.011</v>
      </c>
      <c r="G20" s="9">
        <v>2</v>
      </c>
      <c r="H20" s="9">
        <v>0.022</v>
      </c>
      <c r="I20" s="35"/>
      <c r="J20" s="255">
        <f aca="true" t="shared" si="3" ref="J20:J25">A20/100</f>
        <v>0.08583</v>
      </c>
      <c r="K20" s="255" t="str">
        <f>IF(F20&lt;J20,"Favorable")</f>
        <v>Favorable</v>
      </c>
      <c r="L20" s="44"/>
      <c r="M20" s="44"/>
      <c r="N20" s="35"/>
      <c r="Q20" s="1"/>
      <c r="R20" s="1"/>
      <c r="S20" s="1"/>
      <c r="T20" s="1"/>
      <c r="U20" s="1"/>
      <c r="V20" s="1"/>
    </row>
    <row r="21" spans="1:22" ht="12.75">
      <c r="A21" s="34">
        <v>17.399</v>
      </c>
      <c r="B21" s="34">
        <v>-0.032</v>
      </c>
      <c r="C21" s="46">
        <f>0.050618770016-0.00637466652711*A21+0.0001284913211*A21^2-0.00000156161666387*A21^3</f>
        <v>-0.02962170764283231</v>
      </c>
      <c r="D21" s="46">
        <f>ABS(B21-C21)</f>
        <v>0.002378292357167692</v>
      </c>
      <c r="E21" s="69">
        <f>D21/SQRT(3)</f>
        <v>0.0013731077326223965</v>
      </c>
      <c r="F21" s="79">
        <f>H21/G21</f>
        <v>0.025</v>
      </c>
      <c r="G21" s="9">
        <v>2</v>
      </c>
      <c r="H21" s="9">
        <v>0.05</v>
      </c>
      <c r="I21" s="35"/>
      <c r="J21" s="255">
        <f t="shared" si="3"/>
        <v>0.17399</v>
      </c>
      <c r="K21" s="255" t="str">
        <f>IF(F21&lt;J21,"Favorable")</f>
        <v>Favorable</v>
      </c>
      <c r="L21" s="44"/>
      <c r="M21" s="44"/>
      <c r="N21" s="35"/>
      <c r="Q21" s="1"/>
      <c r="R21" s="1"/>
      <c r="S21" s="1"/>
      <c r="T21" s="1"/>
      <c r="U21" s="1"/>
      <c r="V21" s="1"/>
    </row>
    <row r="22" spans="1:22" ht="12.75">
      <c r="A22" s="34">
        <v>26.217</v>
      </c>
      <c r="B22" s="34">
        <v>-0.053</v>
      </c>
      <c r="C22" s="46">
        <f>0.050618770016-0.00637466652711*A22+0.0001284913211*A22^2-0.00000156161666387*A22^3</f>
        <v>-0.05632973885020005</v>
      </c>
      <c r="D22" s="46">
        <f>ABS(B22-C22)</f>
        <v>0.003329738850200055</v>
      </c>
      <c r="E22" s="69">
        <f>D22/SQRT(3)</f>
        <v>0.0019224256214941569</v>
      </c>
      <c r="F22" s="79">
        <f>H22/G22</f>
        <v>0.035</v>
      </c>
      <c r="G22" s="9">
        <v>2</v>
      </c>
      <c r="H22" s="9">
        <v>0.07</v>
      </c>
      <c r="I22" s="35"/>
      <c r="J22" s="255">
        <f t="shared" si="3"/>
        <v>0.26217</v>
      </c>
      <c r="K22" s="255" t="str">
        <f>IF(F22&lt;J22,"Favorable")</f>
        <v>Favorable</v>
      </c>
      <c r="L22" s="44"/>
      <c r="M22" s="44"/>
      <c r="N22" s="35"/>
      <c r="Q22" s="1"/>
      <c r="R22" s="1"/>
      <c r="S22" s="1"/>
      <c r="T22" s="1"/>
      <c r="U22" s="1"/>
      <c r="V22" s="1"/>
    </row>
    <row r="23" spans="1:22" ht="12.75">
      <c r="A23" s="34">
        <v>35.033</v>
      </c>
      <c r="B23" s="34">
        <v>-0.084</v>
      </c>
      <c r="C23" s="46">
        <f>0.050618770016-0.00637466652711*A23+0.0001284913211*A23^2-0.00000156161666387*A23^3</f>
        <v>-0.08214997734546932</v>
      </c>
      <c r="D23" s="46">
        <f>ABS(B23-C23)</f>
        <v>0.0018500226545306864</v>
      </c>
      <c r="E23" s="69">
        <f>D23/SQRT(3)</f>
        <v>0.0010681110776001978</v>
      </c>
      <c r="F23" s="79">
        <f>H23/G23</f>
        <v>0.045</v>
      </c>
      <c r="G23" s="9">
        <v>2</v>
      </c>
      <c r="H23" s="9">
        <v>0.09</v>
      </c>
      <c r="I23" s="35"/>
      <c r="J23" s="255">
        <f t="shared" si="3"/>
        <v>0.35033000000000003</v>
      </c>
      <c r="K23" s="255" t="str">
        <f>IF(F23&lt;J23,"Favorable")</f>
        <v>Favorable</v>
      </c>
      <c r="L23" s="44"/>
      <c r="M23" s="44"/>
      <c r="N23" s="35"/>
      <c r="Q23" s="1"/>
      <c r="R23" s="1"/>
      <c r="S23" s="1"/>
      <c r="T23" s="1"/>
      <c r="U23" s="1"/>
      <c r="V23" s="1"/>
    </row>
    <row r="24" spans="1:22" ht="12.75">
      <c r="A24" s="34">
        <v>48.259</v>
      </c>
      <c r="B24" s="34">
        <v>-0.133</v>
      </c>
      <c r="C24" s="46">
        <f>0.050618770016-0.00637466652711*A24+0.0001284913211*A24^2-0.00000156161666387*A24^3</f>
        <v>-0.13328187112632967</v>
      </c>
      <c r="D24" s="46">
        <f>ABS(B24-C24)</f>
        <v>0.00028187112632965805</v>
      </c>
      <c r="E24" s="69">
        <f>D24/SQRT(3)</f>
        <v>0.0001627383706632111</v>
      </c>
      <c r="F24" s="79">
        <f>H24/G24</f>
        <v>0.06</v>
      </c>
      <c r="G24" s="9">
        <v>2</v>
      </c>
      <c r="H24" s="9">
        <v>0.12</v>
      </c>
      <c r="I24" s="35"/>
      <c r="J24" s="255">
        <f t="shared" si="3"/>
        <v>0.48259</v>
      </c>
      <c r="K24" s="255" t="str">
        <f>IF(F24&lt;J24,"Favorable")</f>
        <v>Favorable</v>
      </c>
      <c r="L24" s="44"/>
      <c r="M24" s="44"/>
      <c r="N24" s="35"/>
      <c r="Q24" s="1"/>
      <c r="R24" s="1"/>
      <c r="S24" s="1"/>
      <c r="T24" s="1"/>
      <c r="U24" s="1"/>
      <c r="V24" s="1"/>
    </row>
    <row r="25" spans="1:22" ht="12.75">
      <c r="A25" s="35"/>
      <c r="B25" s="35"/>
      <c r="C25" s="71"/>
      <c r="D25" s="45" t="s">
        <v>78</v>
      </c>
      <c r="E25" s="35"/>
      <c r="F25" s="35"/>
      <c r="G25" s="35"/>
      <c r="H25" s="35"/>
      <c r="I25" s="35"/>
      <c r="J25" s="35">
        <f t="shared" si="3"/>
        <v>0</v>
      </c>
      <c r="K25" s="35"/>
      <c r="L25" s="35"/>
      <c r="M25" s="35"/>
      <c r="N25" s="35"/>
      <c r="Q25" s="1"/>
      <c r="R25" s="1"/>
      <c r="S25" s="1"/>
      <c r="T25" s="1"/>
      <c r="U25" s="1"/>
      <c r="V25" s="1"/>
    </row>
    <row r="26" spans="1:22" ht="12.75">
      <c r="A26" s="35"/>
      <c r="B26" s="35"/>
      <c r="C26" s="35"/>
      <c r="D26" s="35" t="s">
        <v>77</v>
      </c>
      <c r="E26" s="35"/>
      <c r="F26" s="40"/>
      <c r="G26" s="44"/>
      <c r="H26" s="35"/>
      <c r="I26" s="35" t="s">
        <v>80</v>
      </c>
      <c r="J26" s="35"/>
      <c r="K26" s="35"/>
      <c r="L26" s="35"/>
      <c r="M26" s="35"/>
      <c r="N26" s="35"/>
      <c r="Q26" s="1"/>
      <c r="R26" s="1"/>
      <c r="S26" s="1"/>
      <c r="T26" s="1"/>
      <c r="U26" s="1"/>
      <c r="V26" s="1"/>
    </row>
    <row r="27" spans="1:22" ht="12.75">
      <c r="A27" s="35"/>
      <c r="B27" s="35"/>
      <c r="C27" s="35"/>
      <c r="D27" s="35" t="s">
        <v>76</v>
      </c>
      <c r="E27" s="35"/>
      <c r="F27" s="35"/>
      <c r="G27" s="35"/>
      <c r="H27" s="35"/>
      <c r="I27" s="35" t="s">
        <v>81</v>
      </c>
      <c r="J27" s="35"/>
      <c r="K27" s="35"/>
      <c r="L27" s="35"/>
      <c r="M27" s="35"/>
      <c r="N27" s="35"/>
      <c r="Q27" s="1"/>
      <c r="R27" s="1"/>
      <c r="S27" s="1"/>
      <c r="T27" s="1"/>
      <c r="U27" s="1"/>
      <c r="V27" s="1"/>
    </row>
    <row r="28" spans="1:22" ht="12.75">
      <c r="A28" s="35"/>
      <c r="B28" s="35"/>
      <c r="C28" s="35"/>
      <c r="D28" s="35"/>
      <c r="E28" s="35"/>
      <c r="F28" s="35"/>
      <c r="G28" s="35"/>
      <c r="H28" s="35"/>
      <c r="I28" s="35" t="s">
        <v>82</v>
      </c>
      <c r="J28" s="35"/>
      <c r="K28" s="35"/>
      <c r="L28" s="35"/>
      <c r="M28" s="35"/>
      <c r="N28" s="35"/>
      <c r="Q28" s="1"/>
      <c r="R28" s="1"/>
      <c r="S28" s="1"/>
      <c r="T28" s="1"/>
      <c r="U28" s="1"/>
      <c r="V28" s="1"/>
    </row>
    <row r="29" spans="1:2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Q29" s="1"/>
      <c r="R29" s="1"/>
      <c r="S29" s="1"/>
      <c r="T29" s="1"/>
      <c r="U29" s="1"/>
      <c r="V29" s="1"/>
    </row>
    <row r="30" spans="1:2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Q30" s="1"/>
      <c r="R30" s="1"/>
      <c r="S30" s="1"/>
      <c r="T30" s="1"/>
      <c r="U30" s="1"/>
      <c r="V30" s="1"/>
    </row>
    <row r="31" spans="1:2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4:18" ht="12.75">
      <c r="N46" s="292"/>
      <c r="O46" s="292"/>
      <c r="P46" s="292"/>
      <c r="Q46" s="292"/>
      <c r="R46" s="292"/>
    </row>
    <row r="47" spans="14:18" ht="12.75">
      <c r="N47" s="292"/>
      <c r="O47" s="292"/>
      <c r="P47" s="292"/>
      <c r="Q47" s="292"/>
      <c r="R47" s="292"/>
    </row>
    <row r="48" spans="14:18" ht="12.75">
      <c r="N48" s="292"/>
      <c r="O48" s="292"/>
      <c r="P48" s="292"/>
      <c r="Q48" s="292"/>
      <c r="R48" s="292"/>
    </row>
    <row r="49" spans="14:18" ht="12.75">
      <c r="N49" s="292"/>
      <c r="O49" s="292"/>
      <c r="P49" s="292"/>
      <c r="Q49" s="292"/>
      <c r="R49" s="292"/>
    </row>
    <row r="50" spans="14:18" ht="12.75">
      <c r="N50" s="292"/>
      <c r="O50" s="292"/>
      <c r="P50" s="292"/>
      <c r="Q50" s="292"/>
      <c r="R50" s="292"/>
    </row>
    <row r="51" spans="14:18" ht="12.75">
      <c r="N51" s="292"/>
      <c r="O51" s="292"/>
      <c r="P51" s="292"/>
      <c r="Q51" s="292"/>
      <c r="R51" s="292"/>
    </row>
    <row r="52" spans="14:18" ht="12.75">
      <c r="N52" s="292"/>
      <c r="O52" s="292"/>
      <c r="P52" s="292"/>
      <c r="Q52" s="292"/>
      <c r="R52" s="292"/>
    </row>
    <row r="53" spans="14:18" ht="12.75">
      <c r="N53" s="292"/>
      <c r="O53" s="292"/>
      <c r="P53" s="292"/>
      <c r="Q53" s="292"/>
      <c r="R53" s="292"/>
    </row>
    <row r="54" spans="14:18" ht="12.75">
      <c r="N54" s="292"/>
      <c r="O54" s="292"/>
      <c r="P54" s="292"/>
      <c r="Q54" s="292"/>
      <c r="R54" s="292"/>
    </row>
    <row r="55" spans="14:18" ht="12.75">
      <c r="N55" s="292"/>
      <c r="O55" s="292"/>
      <c r="P55" s="292"/>
      <c r="Q55" s="292"/>
      <c r="R55" s="292"/>
    </row>
    <row r="56" spans="14:18" ht="12.75">
      <c r="N56" s="292"/>
      <c r="O56" s="292"/>
      <c r="P56" s="292"/>
      <c r="Q56" s="292"/>
      <c r="R56" s="292"/>
    </row>
    <row r="57" spans="14:18" ht="12.75">
      <c r="N57" s="292"/>
      <c r="O57" s="292"/>
      <c r="P57" s="292"/>
      <c r="Q57" s="292"/>
      <c r="R57" s="292"/>
    </row>
    <row r="58" spans="14:18" ht="12.75">
      <c r="N58" s="292"/>
      <c r="O58" s="292"/>
      <c r="P58" s="292"/>
      <c r="Q58" s="292"/>
      <c r="R58" s="292"/>
    </row>
    <row r="59" spans="14:18" ht="12.75">
      <c r="N59" s="292"/>
      <c r="O59" s="292"/>
      <c r="P59" s="292"/>
      <c r="Q59" s="292"/>
      <c r="R59" s="292"/>
    </row>
    <row r="60" spans="14:18" ht="12.75">
      <c r="N60" s="292"/>
      <c r="O60" s="292"/>
      <c r="P60" s="292"/>
      <c r="Q60" s="292"/>
      <c r="R60" s="292"/>
    </row>
    <row r="61" spans="14:18" ht="12.75">
      <c r="N61" s="292"/>
      <c r="O61" s="292"/>
      <c r="P61" s="292"/>
      <c r="Q61" s="292"/>
      <c r="R61" s="292"/>
    </row>
    <row r="62" spans="14:18" ht="12.75">
      <c r="N62" s="292"/>
      <c r="O62" s="292"/>
      <c r="P62" s="292"/>
      <c r="Q62" s="292"/>
      <c r="R62" s="292"/>
    </row>
    <row r="63" spans="14:18" ht="12.75">
      <c r="N63" s="292"/>
      <c r="O63" s="292"/>
      <c r="P63" s="292"/>
      <c r="Q63" s="292"/>
      <c r="R63" s="292"/>
    </row>
    <row r="64" spans="14:18" ht="12.75">
      <c r="N64" s="292"/>
      <c r="O64" s="292"/>
      <c r="P64" s="292"/>
      <c r="Q64" s="292"/>
      <c r="R64" s="292"/>
    </row>
    <row r="65" spans="14:18" ht="12.75">
      <c r="N65" s="292"/>
      <c r="O65" s="292"/>
      <c r="P65" s="292"/>
      <c r="Q65" s="292"/>
      <c r="R65" s="292"/>
    </row>
    <row r="66" spans="14:18" ht="12.75">
      <c r="N66" s="292"/>
      <c r="O66" s="292"/>
      <c r="P66" s="292"/>
      <c r="Q66" s="292"/>
      <c r="R66" s="292"/>
    </row>
    <row r="67" spans="14:18" ht="12.75">
      <c r="N67" s="292"/>
      <c r="O67" s="292"/>
      <c r="P67" s="292"/>
      <c r="Q67" s="292"/>
      <c r="R67" s="292"/>
    </row>
    <row r="68" spans="14:18" ht="12.75">
      <c r="N68" s="292"/>
      <c r="O68" s="292"/>
      <c r="P68" s="292"/>
      <c r="Q68" s="292"/>
      <c r="R68" s="292"/>
    </row>
    <row r="69" spans="14:18" ht="12.75">
      <c r="N69" s="292"/>
      <c r="O69" s="292"/>
      <c r="P69" s="292"/>
      <c r="Q69" s="292"/>
      <c r="R69" s="292"/>
    </row>
    <row r="70" spans="14:18" ht="12.75">
      <c r="N70" s="292"/>
      <c r="O70" s="292"/>
      <c r="P70" s="292"/>
      <c r="Q70" s="292"/>
      <c r="R70" s="292"/>
    </row>
    <row r="71" spans="14:18" ht="12.75">
      <c r="N71" s="292"/>
      <c r="O71" s="292"/>
      <c r="P71" s="292"/>
      <c r="Q71" s="292"/>
      <c r="R71" s="292"/>
    </row>
    <row r="72" spans="14:18" ht="12.75">
      <c r="N72" s="292"/>
      <c r="O72" s="292"/>
      <c r="P72" s="292"/>
      <c r="Q72" s="292"/>
      <c r="R72" s="292"/>
    </row>
    <row r="73" spans="14:18" ht="12.75">
      <c r="N73" s="292"/>
      <c r="O73" s="292"/>
      <c r="P73" s="292"/>
      <c r="Q73" s="292"/>
      <c r="R73" s="292"/>
    </row>
    <row r="74" spans="14:18" ht="12.75">
      <c r="N74" s="292"/>
      <c r="O74" s="292"/>
      <c r="P74" s="292"/>
      <c r="Q74" s="292"/>
      <c r="R74" s="292"/>
    </row>
    <row r="75" spans="14:18" ht="12.75">
      <c r="N75" s="292"/>
      <c r="O75" s="292"/>
      <c r="P75" s="292"/>
      <c r="Q75" s="292"/>
      <c r="R75" s="292"/>
    </row>
    <row r="76" spans="14:18" ht="12.75">
      <c r="N76" s="292"/>
      <c r="O76" s="292"/>
      <c r="P76" s="292"/>
      <c r="Q76" s="292"/>
      <c r="R76" s="292"/>
    </row>
    <row r="77" spans="14:18" ht="12.75">
      <c r="N77" s="292"/>
      <c r="O77" s="292"/>
      <c r="P77" s="292"/>
      <c r="Q77" s="292"/>
      <c r="R77" s="292"/>
    </row>
    <row r="78" spans="14:18" ht="12.75">
      <c r="N78" s="292"/>
      <c r="O78" s="292"/>
      <c r="P78" s="292"/>
      <c r="Q78" s="292"/>
      <c r="R78" s="292"/>
    </row>
    <row r="79" spans="14:18" ht="12.75">
      <c r="N79" s="292"/>
      <c r="O79" s="292"/>
      <c r="P79" s="292"/>
      <c r="Q79" s="292"/>
      <c r="R79" s="292"/>
    </row>
    <row r="80" spans="14:18" ht="12.75">
      <c r="N80" s="292"/>
      <c r="O80" s="292"/>
      <c r="P80" s="292"/>
      <c r="Q80" s="292"/>
      <c r="R80" s="292"/>
    </row>
    <row r="81" spans="14:18" ht="12.75">
      <c r="N81" s="292"/>
      <c r="O81" s="292"/>
      <c r="P81" s="292"/>
      <c r="Q81" s="292"/>
      <c r="R81" s="292"/>
    </row>
    <row r="82" spans="14:18" ht="12.75">
      <c r="N82" s="292"/>
      <c r="O82" s="292"/>
      <c r="P82" s="292"/>
      <c r="Q82" s="292"/>
      <c r="R82" s="292"/>
    </row>
    <row r="83" spans="14:18" ht="12.75">
      <c r="N83" s="292"/>
      <c r="O83" s="292"/>
      <c r="P83" s="292"/>
      <c r="Q83" s="292"/>
      <c r="R83" s="292"/>
    </row>
    <row r="84" spans="14:18" ht="12.75">
      <c r="N84" s="292"/>
      <c r="O84" s="292"/>
      <c r="P84" s="292"/>
      <c r="Q84" s="292"/>
      <c r="R84" s="292"/>
    </row>
    <row r="85" spans="14:18" ht="12.75">
      <c r="N85" s="292"/>
      <c r="O85" s="292"/>
      <c r="P85" s="292"/>
      <c r="Q85" s="292"/>
      <c r="R85" s="292"/>
    </row>
    <row r="86" spans="14:18" ht="12.75">
      <c r="N86" s="292"/>
      <c r="O86" s="292"/>
      <c r="P86" s="292"/>
      <c r="Q86" s="292"/>
      <c r="R86" s="292"/>
    </row>
    <row r="87" spans="14:18" ht="12.75">
      <c r="N87" s="292"/>
      <c r="O87" s="292"/>
      <c r="P87" s="292"/>
      <c r="Q87" s="292"/>
      <c r="R87" s="292"/>
    </row>
    <row r="88" spans="14:18" ht="12.75">
      <c r="N88" s="292"/>
      <c r="O88" s="292"/>
      <c r="P88" s="292"/>
      <c r="Q88" s="292"/>
      <c r="R88" s="292"/>
    </row>
    <row r="89" spans="14:18" ht="12.75">
      <c r="N89" s="292"/>
      <c r="O89" s="292"/>
      <c r="P89" s="292"/>
      <c r="Q89" s="292"/>
      <c r="R89" s="292"/>
    </row>
    <row r="90" spans="14:18" ht="12.75">
      <c r="N90" s="292"/>
      <c r="O90" s="292"/>
      <c r="P90" s="292"/>
      <c r="Q90" s="292"/>
      <c r="R90" s="292"/>
    </row>
    <row r="91" spans="14:18" ht="12.75">
      <c r="N91" s="292"/>
      <c r="O91" s="292"/>
      <c r="P91" s="292"/>
      <c r="Q91" s="292"/>
      <c r="R91" s="292"/>
    </row>
    <row r="92" spans="14:18" ht="12.75">
      <c r="N92" s="292"/>
      <c r="O92" s="292"/>
      <c r="P92" s="292"/>
      <c r="Q92" s="292"/>
      <c r="R92" s="292"/>
    </row>
    <row r="93" spans="14:18" ht="12.75">
      <c r="N93" s="292"/>
      <c r="O93" s="292"/>
      <c r="P93" s="292"/>
      <c r="Q93" s="292"/>
      <c r="R93" s="292"/>
    </row>
    <row r="94" spans="14:18" ht="12.75">
      <c r="N94" s="292"/>
      <c r="O94" s="292"/>
      <c r="P94" s="292"/>
      <c r="Q94" s="292"/>
      <c r="R94" s="292"/>
    </row>
    <row r="95" spans="14:18" ht="12.75">
      <c r="N95" s="292"/>
      <c r="O95" s="292"/>
      <c r="P95" s="292"/>
      <c r="Q95" s="292"/>
      <c r="R95" s="292"/>
    </row>
    <row r="96" spans="14:18" ht="12.75">
      <c r="N96" s="292"/>
      <c r="O96" s="292"/>
      <c r="P96" s="292"/>
      <c r="Q96" s="292"/>
      <c r="R96" s="292"/>
    </row>
    <row r="97" spans="14:18" ht="12.75">
      <c r="N97" s="292"/>
      <c r="O97" s="292"/>
      <c r="P97" s="292"/>
      <c r="Q97" s="292"/>
      <c r="R97" s="292"/>
    </row>
    <row r="98" spans="14:18" ht="12.75">
      <c r="N98" s="292"/>
      <c r="O98" s="292"/>
      <c r="P98" s="292"/>
      <c r="Q98" s="292"/>
      <c r="R98" s="292"/>
    </row>
    <row r="99" spans="14:18" ht="12.75">
      <c r="N99" s="292"/>
      <c r="O99" s="292"/>
      <c r="P99" s="292"/>
      <c r="Q99" s="292"/>
      <c r="R99" s="292"/>
    </row>
    <row r="100" spans="14:18" ht="12.75">
      <c r="N100" s="292"/>
      <c r="O100" s="292"/>
      <c r="P100" s="292"/>
      <c r="Q100" s="292"/>
      <c r="R100" s="292"/>
    </row>
    <row r="101" spans="14:18" ht="12.75">
      <c r="N101" s="292"/>
      <c r="O101" s="292"/>
      <c r="P101" s="292"/>
      <c r="Q101" s="292"/>
      <c r="R101" s="292"/>
    </row>
    <row r="102" spans="14:18" ht="12.75">
      <c r="N102" s="292"/>
      <c r="O102" s="292"/>
      <c r="P102" s="292"/>
      <c r="Q102" s="292"/>
      <c r="R102" s="292"/>
    </row>
    <row r="103" spans="14:18" ht="12.75">
      <c r="N103" s="292"/>
      <c r="O103" s="292"/>
      <c r="P103" s="292"/>
      <c r="Q103" s="292"/>
      <c r="R103" s="292"/>
    </row>
    <row r="104" spans="14:18" ht="12.75">
      <c r="N104" s="292"/>
      <c r="O104" s="292"/>
      <c r="P104" s="292"/>
      <c r="Q104" s="292"/>
      <c r="R104" s="292"/>
    </row>
    <row r="105" spans="14:18" ht="12.75">
      <c r="N105" s="292"/>
      <c r="O105" s="292"/>
      <c r="P105" s="292"/>
      <c r="Q105" s="292"/>
      <c r="R105" s="292"/>
    </row>
    <row r="106" spans="14:18" ht="12.75">
      <c r="N106" s="292"/>
      <c r="O106" s="292"/>
      <c r="P106" s="292"/>
      <c r="Q106" s="292"/>
      <c r="R106" s="292"/>
    </row>
    <row r="107" spans="14:18" ht="12.75">
      <c r="N107" s="292"/>
      <c r="O107" s="292"/>
      <c r="P107" s="292"/>
      <c r="Q107" s="292"/>
      <c r="R107" s="292"/>
    </row>
    <row r="108" spans="14:18" ht="12.75">
      <c r="N108" s="292"/>
      <c r="O108" s="292"/>
      <c r="P108" s="292"/>
      <c r="Q108" s="292"/>
      <c r="R108" s="292"/>
    </row>
    <row r="109" spans="14:18" ht="12.75">
      <c r="N109" s="292"/>
      <c r="O109" s="292"/>
      <c r="P109" s="292"/>
      <c r="Q109" s="292"/>
      <c r="R109" s="292"/>
    </row>
    <row r="110" spans="14:18" ht="12.75">
      <c r="N110" s="292"/>
      <c r="O110" s="292"/>
      <c r="P110" s="292"/>
      <c r="Q110" s="292"/>
      <c r="R110" s="292"/>
    </row>
    <row r="111" spans="14:18" ht="12.75">
      <c r="N111" s="292"/>
      <c r="O111" s="292"/>
      <c r="P111" s="292"/>
      <c r="Q111" s="292"/>
      <c r="R111" s="292"/>
    </row>
    <row r="112" spans="14:18" ht="12.75">
      <c r="N112" s="292"/>
      <c r="O112" s="292"/>
      <c r="P112" s="292"/>
      <c r="Q112" s="292"/>
      <c r="R112" s="292"/>
    </row>
    <row r="113" spans="14:18" ht="12.75">
      <c r="N113" s="292"/>
      <c r="O113" s="292"/>
      <c r="P113" s="292"/>
      <c r="Q113" s="292"/>
      <c r="R113" s="292"/>
    </row>
    <row r="114" spans="14:18" ht="12.75">
      <c r="N114" s="292"/>
      <c r="O114" s="292"/>
      <c r="P114" s="292"/>
      <c r="Q114" s="292"/>
      <c r="R114" s="292"/>
    </row>
    <row r="115" spans="14:18" ht="12.75">
      <c r="N115" s="292"/>
      <c r="O115" s="292"/>
      <c r="P115" s="292"/>
      <c r="Q115" s="292"/>
      <c r="R115" s="292"/>
    </row>
    <row r="116" spans="14:18" ht="12.75">
      <c r="N116" s="292"/>
      <c r="O116" s="292"/>
      <c r="P116" s="292"/>
      <c r="Q116" s="292"/>
      <c r="R116" s="292"/>
    </row>
    <row r="117" spans="14:18" ht="12.75">
      <c r="N117" s="292"/>
      <c r="O117" s="292"/>
      <c r="P117" s="292"/>
      <c r="Q117" s="292"/>
      <c r="R117" s="292"/>
    </row>
    <row r="118" spans="14:18" ht="12.75">
      <c r="N118" s="292"/>
      <c r="O118" s="292"/>
      <c r="P118" s="292"/>
      <c r="Q118" s="292"/>
      <c r="R118" s="292"/>
    </row>
    <row r="119" spans="14:18" ht="12.75">
      <c r="N119" s="292"/>
      <c r="O119" s="292"/>
      <c r="P119" s="292"/>
      <c r="Q119" s="292"/>
      <c r="R119" s="292"/>
    </row>
    <row r="120" spans="14:18" ht="12.75">
      <c r="N120" s="292"/>
      <c r="O120" s="292"/>
      <c r="P120" s="292"/>
      <c r="Q120" s="292"/>
      <c r="R120" s="292"/>
    </row>
    <row r="121" spans="14:18" ht="12.75">
      <c r="N121" s="292"/>
      <c r="O121" s="292"/>
      <c r="P121" s="292"/>
      <c r="Q121" s="292"/>
      <c r="R121" s="292"/>
    </row>
    <row r="122" spans="14:18" ht="12.75">
      <c r="N122" s="292"/>
      <c r="O122" s="292"/>
      <c r="P122" s="292"/>
      <c r="Q122" s="292"/>
      <c r="R122" s="292"/>
    </row>
    <row r="123" spans="14:18" ht="12.75">
      <c r="N123" s="292"/>
      <c r="O123" s="292"/>
      <c r="P123" s="292"/>
      <c r="Q123" s="292"/>
      <c r="R123" s="292"/>
    </row>
    <row r="124" spans="14:18" ht="12.75">
      <c r="N124" s="292"/>
      <c r="O124" s="292"/>
      <c r="P124" s="292"/>
      <c r="Q124" s="292"/>
      <c r="R124" s="292"/>
    </row>
    <row r="125" spans="14:18" ht="12.75">
      <c r="N125" s="292"/>
      <c r="O125" s="292"/>
      <c r="P125" s="292"/>
      <c r="Q125" s="292"/>
      <c r="R125" s="292"/>
    </row>
    <row r="126" spans="14:18" ht="12.75">
      <c r="N126" s="292"/>
      <c r="O126" s="292"/>
      <c r="P126" s="292"/>
      <c r="Q126" s="292"/>
      <c r="R126" s="292"/>
    </row>
    <row r="127" spans="14:18" ht="12.75">
      <c r="N127" s="292"/>
      <c r="O127" s="292"/>
      <c r="P127" s="292"/>
      <c r="Q127" s="292"/>
      <c r="R127" s="292"/>
    </row>
    <row r="128" spans="14:18" ht="12.75">
      <c r="N128" s="292"/>
      <c r="O128" s="292"/>
      <c r="P128" s="292"/>
      <c r="Q128" s="292"/>
      <c r="R128" s="292"/>
    </row>
    <row r="129" spans="14:18" ht="12.75">
      <c r="N129" s="292"/>
      <c r="O129" s="292"/>
      <c r="P129" s="292"/>
      <c r="Q129" s="292"/>
      <c r="R129" s="292"/>
    </row>
    <row r="130" spans="14:18" ht="12.75">
      <c r="N130" s="292"/>
      <c r="O130" s="292"/>
      <c r="P130" s="292"/>
      <c r="Q130" s="292"/>
      <c r="R130" s="292"/>
    </row>
    <row r="131" spans="14:18" ht="12.75">
      <c r="N131" s="292"/>
      <c r="O131" s="292"/>
      <c r="P131" s="292"/>
      <c r="Q131" s="292"/>
      <c r="R131" s="292"/>
    </row>
    <row r="132" spans="14:18" ht="12.75">
      <c r="N132" s="292"/>
      <c r="O132" s="292"/>
      <c r="P132" s="292"/>
      <c r="Q132" s="292"/>
      <c r="R132" s="292"/>
    </row>
    <row r="133" spans="14:18" ht="12.75">
      <c r="N133" s="292"/>
      <c r="O133" s="292"/>
      <c r="P133" s="292"/>
      <c r="Q133" s="292"/>
      <c r="R133" s="292"/>
    </row>
    <row r="134" spans="14:18" ht="12.75">
      <c r="N134" s="292"/>
      <c r="O134" s="292"/>
      <c r="P134" s="292"/>
      <c r="Q134" s="292"/>
      <c r="R134" s="292"/>
    </row>
    <row r="135" spans="14:18" ht="12.75">
      <c r="N135" s="292"/>
      <c r="O135" s="292"/>
      <c r="P135" s="292"/>
      <c r="Q135" s="292"/>
      <c r="R135" s="292"/>
    </row>
    <row r="136" spans="14:18" ht="12.75">
      <c r="N136" s="292"/>
      <c r="O136" s="292"/>
      <c r="P136" s="292"/>
      <c r="Q136" s="292"/>
      <c r="R136" s="292"/>
    </row>
    <row r="137" spans="14:18" ht="12.75">
      <c r="N137" s="292"/>
      <c r="O137" s="292"/>
      <c r="P137" s="292"/>
      <c r="Q137" s="292"/>
      <c r="R137" s="292"/>
    </row>
    <row r="138" spans="14:18" ht="12.75">
      <c r="N138" s="292"/>
      <c r="O138" s="292"/>
      <c r="P138" s="292"/>
      <c r="Q138" s="292"/>
      <c r="R138" s="292"/>
    </row>
    <row r="139" spans="14:18" ht="12.75">
      <c r="N139" s="292"/>
      <c r="O139" s="292"/>
      <c r="P139" s="292"/>
      <c r="Q139" s="292"/>
      <c r="R139" s="292"/>
    </row>
    <row r="140" spans="14:18" ht="12.75">
      <c r="N140" s="292"/>
      <c r="O140" s="292"/>
      <c r="P140" s="292"/>
      <c r="Q140" s="292"/>
      <c r="R140" s="292"/>
    </row>
    <row r="141" spans="14:18" ht="12.75">
      <c r="N141" s="292"/>
      <c r="O141" s="292"/>
      <c r="P141" s="292"/>
      <c r="Q141" s="292"/>
      <c r="R141" s="292"/>
    </row>
    <row r="142" spans="14:18" ht="12.75">
      <c r="N142" s="292"/>
      <c r="O142" s="292"/>
      <c r="P142" s="292"/>
      <c r="Q142" s="292"/>
      <c r="R142" s="292"/>
    </row>
    <row r="143" spans="14:18" ht="12.75">
      <c r="N143" s="292"/>
      <c r="O143" s="292"/>
      <c r="P143" s="292"/>
      <c r="Q143" s="292"/>
      <c r="R143" s="292"/>
    </row>
    <row r="144" spans="14:18" ht="12.75">
      <c r="N144" s="292"/>
      <c r="O144" s="292"/>
      <c r="P144" s="292"/>
      <c r="Q144" s="292"/>
      <c r="R144" s="292"/>
    </row>
    <row r="145" spans="14:18" ht="12.75">
      <c r="N145" s="292"/>
      <c r="O145" s="292"/>
      <c r="P145" s="292"/>
      <c r="Q145" s="292"/>
      <c r="R145" s="292"/>
    </row>
    <row r="146" spans="14:18" ht="12.75">
      <c r="N146" s="292"/>
      <c r="O146" s="292"/>
      <c r="P146" s="292"/>
      <c r="Q146" s="292"/>
      <c r="R146" s="292"/>
    </row>
    <row r="147" spans="14:18" ht="12.75">
      <c r="N147" s="292"/>
      <c r="O147" s="292"/>
      <c r="P147" s="292"/>
      <c r="Q147" s="292"/>
      <c r="R147" s="292"/>
    </row>
    <row r="148" spans="14:18" ht="12.75">
      <c r="N148" s="292"/>
      <c r="O148" s="292"/>
      <c r="P148" s="292"/>
      <c r="Q148" s="292"/>
      <c r="R148" s="292"/>
    </row>
    <row r="149" spans="14:18" ht="12.75">
      <c r="N149" s="292"/>
      <c r="O149" s="292"/>
      <c r="P149" s="292"/>
      <c r="Q149" s="292"/>
      <c r="R149" s="292"/>
    </row>
    <row r="150" spans="14:18" ht="12.75">
      <c r="N150" s="292"/>
      <c r="O150" s="292"/>
      <c r="P150" s="292"/>
      <c r="Q150" s="292"/>
      <c r="R150" s="292"/>
    </row>
    <row r="151" spans="14:18" ht="12.75">
      <c r="N151" s="292"/>
      <c r="O151" s="292"/>
      <c r="P151" s="292"/>
      <c r="Q151" s="292"/>
      <c r="R151" s="292"/>
    </row>
    <row r="152" spans="14:18" ht="12.75">
      <c r="N152" s="292"/>
      <c r="O152" s="292"/>
      <c r="P152" s="292"/>
      <c r="Q152" s="292"/>
      <c r="R152" s="292"/>
    </row>
    <row r="153" spans="14:18" ht="12.75">
      <c r="N153" s="292"/>
      <c r="O153" s="292"/>
      <c r="P153" s="292"/>
      <c r="Q153" s="292"/>
      <c r="R153" s="292"/>
    </row>
    <row r="154" spans="14:18" ht="12.75">
      <c r="N154" s="292"/>
      <c r="O154" s="292"/>
      <c r="P154" s="292"/>
      <c r="Q154" s="292"/>
      <c r="R154" s="292"/>
    </row>
    <row r="155" spans="14:18" ht="12.75">
      <c r="N155" s="292"/>
      <c r="O155" s="292"/>
      <c r="P155" s="292"/>
      <c r="Q155" s="292"/>
      <c r="R155" s="292"/>
    </row>
    <row r="156" spans="14:18" ht="12.75">
      <c r="N156" s="292"/>
      <c r="O156" s="292"/>
      <c r="P156" s="292"/>
      <c r="Q156" s="292"/>
      <c r="R156" s="292"/>
    </row>
    <row r="157" spans="14:18" ht="12.75">
      <c r="N157" s="292"/>
      <c r="O157" s="292"/>
      <c r="P157" s="292"/>
      <c r="Q157" s="292"/>
      <c r="R157" s="292"/>
    </row>
    <row r="158" spans="14:18" ht="12.75">
      <c r="N158" s="292"/>
      <c r="O158" s="292"/>
      <c r="P158" s="292"/>
      <c r="Q158" s="292"/>
      <c r="R158" s="292"/>
    </row>
    <row r="159" spans="14:18" ht="12.75">
      <c r="N159" s="292"/>
      <c r="O159" s="292"/>
      <c r="P159" s="292"/>
      <c r="Q159" s="292"/>
      <c r="R159" s="292"/>
    </row>
    <row r="160" spans="14:18" ht="12.75">
      <c r="N160" s="292"/>
      <c r="O160" s="292"/>
      <c r="P160" s="292"/>
      <c r="Q160" s="292"/>
      <c r="R160" s="292"/>
    </row>
    <row r="161" spans="14:18" ht="12.75">
      <c r="N161" s="292"/>
      <c r="O161" s="292"/>
      <c r="P161" s="292"/>
      <c r="Q161" s="292"/>
      <c r="R161" s="292"/>
    </row>
    <row r="162" spans="14:18" ht="12.75">
      <c r="N162" s="292"/>
      <c r="O162" s="292"/>
      <c r="P162" s="292"/>
      <c r="Q162" s="292"/>
      <c r="R162" s="292"/>
    </row>
    <row r="163" spans="14:18" ht="12.75">
      <c r="N163" s="292"/>
      <c r="O163" s="292"/>
      <c r="P163" s="292"/>
      <c r="Q163" s="292"/>
      <c r="R163" s="292"/>
    </row>
    <row r="164" spans="14:18" ht="12.75">
      <c r="N164" s="292"/>
      <c r="O164" s="292"/>
      <c r="P164" s="292"/>
      <c r="Q164" s="292"/>
      <c r="R164" s="292"/>
    </row>
    <row r="165" spans="14:18" ht="12.75">
      <c r="N165" s="292"/>
      <c r="O165" s="292"/>
      <c r="P165" s="292"/>
      <c r="Q165" s="292"/>
      <c r="R165" s="292"/>
    </row>
    <row r="166" spans="14:18" ht="12.75">
      <c r="N166" s="292"/>
      <c r="O166" s="292"/>
      <c r="P166" s="292"/>
      <c r="Q166" s="292"/>
      <c r="R166" s="292"/>
    </row>
    <row r="167" spans="14:18" ht="12.75">
      <c r="N167" s="292"/>
      <c r="O167" s="292"/>
      <c r="P167" s="292"/>
      <c r="Q167" s="292"/>
      <c r="R167" s="292"/>
    </row>
    <row r="168" spans="14:18" ht="12.75">
      <c r="N168" s="292"/>
      <c r="O168" s="292"/>
      <c r="P168" s="292"/>
      <c r="Q168" s="292"/>
      <c r="R168" s="292"/>
    </row>
    <row r="169" spans="14:18" ht="12.75">
      <c r="N169" s="292"/>
      <c r="O169" s="292"/>
      <c r="P169" s="292"/>
      <c r="Q169" s="292"/>
      <c r="R169" s="292"/>
    </row>
    <row r="170" spans="14:18" ht="12.75">
      <c r="N170" s="292"/>
      <c r="O170" s="292"/>
      <c r="P170" s="292"/>
      <c r="Q170" s="292"/>
      <c r="R170" s="292"/>
    </row>
    <row r="171" spans="14:18" ht="12.75">
      <c r="N171" s="292"/>
      <c r="O171" s="292"/>
      <c r="P171" s="292"/>
      <c r="Q171" s="292"/>
      <c r="R171" s="292"/>
    </row>
    <row r="172" spans="14:18" ht="12.75">
      <c r="N172" s="292"/>
      <c r="O172" s="292"/>
      <c r="P172" s="292"/>
      <c r="Q172" s="292"/>
      <c r="R172" s="292"/>
    </row>
    <row r="173" spans="14:18" ht="12.75">
      <c r="N173" s="292"/>
      <c r="O173" s="292"/>
      <c r="P173" s="292"/>
      <c r="Q173" s="292"/>
      <c r="R173" s="292"/>
    </row>
    <row r="174" spans="14:18" ht="12.75">
      <c r="N174" s="292"/>
      <c r="O174" s="292"/>
      <c r="P174" s="292"/>
      <c r="Q174" s="292"/>
      <c r="R174" s="292"/>
    </row>
    <row r="175" spans="14:18" ht="12.75">
      <c r="N175" s="292"/>
      <c r="O175" s="292"/>
      <c r="P175" s="292"/>
      <c r="Q175" s="292"/>
      <c r="R175" s="292"/>
    </row>
    <row r="176" spans="14:18" ht="12.75">
      <c r="N176" s="292"/>
      <c r="O176" s="292"/>
      <c r="P176" s="292"/>
      <c r="Q176" s="292"/>
      <c r="R176" s="292"/>
    </row>
    <row r="177" spans="14:18" ht="12.75">
      <c r="N177" s="292"/>
      <c r="O177" s="292"/>
      <c r="P177" s="292"/>
      <c r="Q177" s="292"/>
      <c r="R177" s="292"/>
    </row>
    <row r="178" spans="14:18" ht="12.75">
      <c r="N178" s="292"/>
      <c r="O178" s="292"/>
      <c r="P178" s="292"/>
      <c r="Q178" s="292"/>
      <c r="R178" s="292"/>
    </row>
    <row r="179" spans="14:18" ht="12.75">
      <c r="N179" s="292"/>
      <c r="O179" s="292"/>
      <c r="P179" s="292"/>
      <c r="Q179" s="292"/>
      <c r="R179" s="292"/>
    </row>
    <row r="180" spans="14:18" ht="12.75">
      <c r="N180" s="292"/>
      <c r="O180" s="292"/>
      <c r="P180" s="292"/>
      <c r="Q180" s="292"/>
      <c r="R180" s="292"/>
    </row>
    <row r="181" spans="14:18" ht="12.75">
      <c r="N181" s="292"/>
      <c r="O181" s="292"/>
      <c r="P181" s="292"/>
      <c r="Q181" s="292"/>
      <c r="R181" s="292"/>
    </row>
    <row r="182" spans="14:18" ht="12.75">
      <c r="N182" s="292"/>
      <c r="O182" s="292"/>
      <c r="P182" s="292"/>
      <c r="Q182" s="292"/>
      <c r="R182" s="292"/>
    </row>
    <row r="183" spans="14:18" ht="12.75">
      <c r="N183" s="292"/>
      <c r="O183" s="292"/>
      <c r="P183" s="292"/>
      <c r="Q183" s="292"/>
      <c r="R183" s="292"/>
    </row>
    <row r="184" spans="14:18" ht="12.75">
      <c r="N184" s="292"/>
      <c r="O184" s="292"/>
      <c r="P184" s="292"/>
      <c r="Q184" s="292"/>
      <c r="R184" s="292"/>
    </row>
    <row r="185" spans="14:18" ht="12.75">
      <c r="N185" s="292"/>
      <c r="O185" s="292"/>
      <c r="P185" s="292"/>
      <c r="Q185" s="292"/>
      <c r="R185" s="292"/>
    </row>
    <row r="186" spans="14:18" ht="12.75">
      <c r="N186" s="292"/>
      <c r="O186" s="292"/>
      <c r="P186" s="292"/>
      <c r="Q186" s="292"/>
      <c r="R186" s="292"/>
    </row>
    <row r="187" spans="14:18" ht="12.75">
      <c r="N187" s="292"/>
      <c r="O187" s="292"/>
      <c r="P187" s="292"/>
      <c r="Q187" s="292"/>
      <c r="R187" s="292"/>
    </row>
    <row r="188" spans="14:18" ht="12.75">
      <c r="N188" s="292"/>
      <c r="O188" s="292"/>
      <c r="P188" s="292"/>
      <c r="Q188" s="292"/>
      <c r="R188" s="292"/>
    </row>
    <row r="189" spans="14:18" ht="12.75">
      <c r="N189" s="292"/>
      <c r="O189" s="292"/>
      <c r="P189" s="292"/>
      <c r="Q189" s="292"/>
      <c r="R189" s="292"/>
    </row>
    <row r="190" spans="14:18" ht="12.75">
      <c r="N190" s="292"/>
      <c r="O190" s="292"/>
      <c r="P190" s="292"/>
      <c r="Q190" s="292"/>
      <c r="R190" s="292"/>
    </row>
    <row r="191" spans="14:18" ht="12.75">
      <c r="N191" s="292"/>
      <c r="O191" s="292"/>
      <c r="P191" s="292"/>
      <c r="Q191" s="292"/>
      <c r="R191" s="292"/>
    </row>
    <row r="192" spans="14:18" ht="12.75">
      <c r="N192" s="292"/>
      <c r="O192" s="292"/>
      <c r="P192" s="292"/>
      <c r="Q192" s="292"/>
      <c r="R192" s="292"/>
    </row>
    <row r="193" spans="14:18" ht="12.75">
      <c r="N193" s="292"/>
      <c r="O193" s="292"/>
      <c r="P193" s="292"/>
      <c r="Q193" s="292"/>
      <c r="R193" s="292"/>
    </row>
    <row r="194" spans="14:18" ht="12.75">
      <c r="N194" s="292"/>
      <c r="O194" s="292"/>
      <c r="P194" s="292"/>
      <c r="Q194" s="292"/>
      <c r="R194" s="292"/>
    </row>
    <row r="195" spans="14:18" ht="12.75">
      <c r="N195" s="292"/>
      <c r="O195" s="292"/>
      <c r="P195" s="292"/>
      <c r="Q195" s="292"/>
      <c r="R195" s="292"/>
    </row>
    <row r="196" spans="14:18" ht="12.75">
      <c r="N196" s="292"/>
      <c r="O196" s="292"/>
      <c r="P196" s="292"/>
      <c r="Q196" s="292"/>
      <c r="R196" s="292"/>
    </row>
    <row r="197" spans="14:18" ht="12.75">
      <c r="N197" s="292"/>
      <c r="O197" s="292"/>
      <c r="P197" s="292"/>
      <c r="Q197" s="292"/>
      <c r="R197" s="292"/>
    </row>
    <row r="198" spans="14:18" ht="12.75">
      <c r="N198" s="292"/>
      <c r="O198" s="292"/>
      <c r="P198" s="292"/>
      <c r="Q198" s="292"/>
      <c r="R198" s="292"/>
    </row>
    <row r="199" spans="14:18" ht="12.75">
      <c r="N199" s="292"/>
      <c r="O199" s="292"/>
      <c r="P199" s="292"/>
      <c r="Q199" s="292"/>
      <c r="R199" s="292"/>
    </row>
    <row r="200" spans="14:18" ht="12.75">
      <c r="N200" s="292"/>
      <c r="O200" s="292"/>
      <c r="P200" s="292"/>
      <c r="Q200" s="292"/>
      <c r="R200" s="292"/>
    </row>
    <row r="201" spans="14:18" ht="12.75">
      <c r="N201" s="292"/>
      <c r="O201" s="292"/>
      <c r="P201" s="292"/>
      <c r="Q201" s="292"/>
      <c r="R201" s="292"/>
    </row>
    <row r="202" spans="14:18" ht="12.75">
      <c r="N202" s="292"/>
      <c r="O202" s="292"/>
      <c r="P202" s="292"/>
      <c r="Q202" s="292"/>
      <c r="R202" s="292"/>
    </row>
    <row r="203" spans="14:18" ht="12.75">
      <c r="N203" s="292"/>
      <c r="O203" s="292"/>
      <c r="P203" s="292"/>
      <c r="Q203" s="292"/>
      <c r="R203" s="292"/>
    </row>
    <row r="204" spans="14:18" ht="12.75">
      <c r="N204" s="292"/>
      <c r="O204" s="292"/>
      <c r="P204" s="292"/>
      <c r="Q204" s="292"/>
      <c r="R204" s="292"/>
    </row>
    <row r="205" spans="14:18" ht="12.75">
      <c r="N205" s="292"/>
      <c r="O205" s="292"/>
      <c r="P205" s="292"/>
      <c r="Q205" s="292"/>
      <c r="R205" s="292"/>
    </row>
    <row r="206" spans="14:18" ht="12.75">
      <c r="N206" s="292"/>
      <c r="O206" s="292"/>
      <c r="P206" s="292"/>
      <c r="Q206" s="292"/>
      <c r="R206" s="292"/>
    </row>
    <row r="207" spans="14:18" ht="12.75">
      <c r="N207" s="292"/>
      <c r="O207" s="292"/>
      <c r="P207" s="292"/>
      <c r="Q207" s="292"/>
      <c r="R207" s="292"/>
    </row>
    <row r="208" spans="14:18" ht="12.75">
      <c r="N208" s="292"/>
      <c r="O208" s="292"/>
      <c r="P208" s="292"/>
      <c r="Q208" s="292"/>
      <c r="R208" s="292"/>
    </row>
    <row r="209" spans="14:18" ht="12.75">
      <c r="N209" s="292"/>
      <c r="O209" s="292"/>
      <c r="P209" s="292"/>
      <c r="Q209" s="292"/>
      <c r="R209" s="292"/>
    </row>
    <row r="210" spans="14:18" ht="12.75">
      <c r="N210" s="292"/>
      <c r="O210" s="292"/>
      <c r="P210" s="292"/>
      <c r="Q210" s="292"/>
      <c r="R210" s="292"/>
    </row>
    <row r="211" spans="14:18" ht="12.75">
      <c r="N211" s="292"/>
      <c r="O211" s="292"/>
      <c r="P211" s="292"/>
      <c r="Q211" s="292"/>
      <c r="R211" s="292"/>
    </row>
    <row r="212" spans="14:18" ht="12.75">
      <c r="N212" s="292"/>
      <c r="O212" s="292"/>
      <c r="P212" s="292"/>
      <c r="Q212" s="292"/>
      <c r="R212" s="292"/>
    </row>
    <row r="213" spans="14:18" ht="12.75">
      <c r="N213" s="292"/>
      <c r="O213" s="292"/>
      <c r="P213" s="292"/>
      <c r="Q213" s="292"/>
      <c r="R213" s="292"/>
    </row>
    <row r="214" spans="14:18" ht="12.75">
      <c r="N214" s="292"/>
      <c r="O214" s="292"/>
      <c r="P214" s="292"/>
      <c r="Q214" s="292"/>
      <c r="R214" s="292"/>
    </row>
    <row r="215" spans="14:18" ht="12.75">
      <c r="N215" s="292"/>
      <c r="O215" s="292"/>
      <c r="P215" s="292"/>
      <c r="Q215" s="292"/>
      <c r="R215" s="292"/>
    </row>
    <row r="216" spans="14:18" ht="12.75">
      <c r="N216" s="292"/>
      <c r="O216" s="292"/>
      <c r="P216" s="292"/>
      <c r="Q216" s="292"/>
      <c r="R216" s="292"/>
    </row>
    <row r="217" spans="14:18" ht="12.75">
      <c r="N217" s="292"/>
      <c r="O217" s="292"/>
      <c r="P217" s="292"/>
      <c r="Q217" s="292"/>
      <c r="R217" s="292"/>
    </row>
    <row r="218" spans="14:18" ht="12.75">
      <c r="N218" s="292"/>
      <c r="O218" s="292"/>
      <c r="P218" s="292"/>
      <c r="Q218" s="292"/>
      <c r="R218" s="292"/>
    </row>
    <row r="219" spans="14:18" ht="12.75">
      <c r="N219" s="292"/>
      <c r="O219" s="292"/>
      <c r="P219" s="292"/>
      <c r="Q219" s="292"/>
      <c r="R219" s="292"/>
    </row>
    <row r="220" spans="14:18" ht="12.75">
      <c r="N220" s="292"/>
      <c r="O220" s="292"/>
      <c r="P220" s="292"/>
      <c r="Q220" s="292"/>
      <c r="R220" s="292"/>
    </row>
    <row r="221" spans="14:18" ht="12.75">
      <c r="N221" s="292"/>
      <c r="O221" s="292"/>
      <c r="P221" s="292"/>
      <c r="Q221" s="292"/>
      <c r="R221" s="292"/>
    </row>
    <row r="222" spans="14:18" ht="12.75">
      <c r="N222" s="292"/>
      <c r="O222" s="292"/>
      <c r="P222" s="292"/>
      <c r="Q222" s="292"/>
      <c r="R222" s="292"/>
    </row>
    <row r="223" spans="14:18" ht="12.75">
      <c r="N223" s="292"/>
      <c r="O223" s="292"/>
      <c r="P223" s="292"/>
      <c r="Q223" s="292"/>
      <c r="R223" s="292"/>
    </row>
    <row r="224" spans="14:18" ht="12.75">
      <c r="N224" s="292"/>
      <c r="O224" s="292"/>
      <c r="P224" s="292"/>
      <c r="Q224" s="292"/>
      <c r="R224" s="292"/>
    </row>
    <row r="225" spans="14:18" ht="12.75">
      <c r="N225" s="292"/>
      <c r="O225" s="292"/>
      <c r="P225" s="292"/>
      <c r="Q225" s="292"/>
      <c r="R225" s="292"/>
    </row>
    <row r="226" spans="14:18" ht="12.75">
      <c r="N226" s="292"/>
      <c r="O226" s="292"/>
      <c r="P226" s="292"/>
      <c r="Q226" s="292"/>
      <c r="R226" s="292"/>
    </row>
    <row r="227" spans="14:18" ht="12.75">
      <c r="N227" s="292"/>
      <c r="O227" s="292"/>
      <c r="P227" s="292"/>
      <c r="Q227" s="292"/>
      <c r="R227" s="292"/>
    </row>
    <row r="228" spans="14:18" ht="12.75">
      <c r="N228" s="292"/>
      <c r="O228" s="292"/>
      <c r="P228" s="292"/>
      <c r="Q228" s="292"/>
      <c r="R228" s="292"/>
    </row>
    <row r="229" spans="14:18" ht="12.75">
      <c r="N229" s="292"/>
      <c r="O229" s="292"/>
      <c r="P229" s="292"/>
      <c r="Q229" s="292"/>
      <c r="R229" s="292"/>
    </row>
    <row r="230" spans="14:18" ht="12.75">
      <c r="N230" s="292"/>
      <c r="O230" s="292"/>
      <c r="P230" s="292"/>
      <c r="Q230" s="292"/>
      <c r="R230" s="292"/>
    </row>
    <row r="231" spans="14:18" ht="12.75">
      <c r="N231" s="292"/>
      <c r="O231" s="292"/>
      <c r="P231" s="292"/>
      <c r="Q231" s="292"/>
      <c r="R231" s="292"/>
    </row>
    <row r="232" spans="14:18" ht="12.75">
      <c r="N232" s="292"/>
      <c r="O232" s="292"/>
      <c r="P232" s="292"/>
      <c r="Q232" s="292"/>
      <c r="R232" s="292"/>
    </row>
    <row r="233" spans="14:18" ht="12.75">
      <c r="N233" s="292"/>
      <c r="O233" s="292"/>
      <c r="P233" s="292"/>
      <c r="Q233" s="292"/>
      <c r="R233" s="292"/>
    </row>
    <row r="234" spans="14:18" ht="12.75">
      <c r="N234" s="292"/>
      <c r="O234" s="292"/>
      <c r="P234" s="292"/>
      <c r="Q234" s="292"/>
      <c r="R234" s="292"/>
    </row>
    <row r="235" spans="14:18" ht="12.75">
      <c r="N235" s="292"/>
      <c r="O235" s="292"/>
      <c r="P235" s="292"/>
      <c r="Q235" s="292"/>
      <c r="R235" s="292"/>
    </row>
    <row r="236" spans="14:18" ht="12.75">
      <c r="N236" s="292"/>
      <c r="O236" s="292"/>
      <c r="P236" s="292"/>
      <c r="Q236" s="292"/>
      <c r="R236" s="292"/>
    </row>
  </sheetData>
  <mergeCells count="2">
    <mergeCell ref="A5:B5"/>
    <mergeCell ref="E2:F2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80" zoomScaleNormal="80" workbookViewId="0" topLeftCell="A1">
      <selection activeCell="G13" sqref="G13"/>
    </sheetView>
  </sheetViews>
  <sheetFormatPr defaultColWidth="11.421875" defaultRowHeight="12.75"/>
  <cols>
    <col min="1" max="1" width="11.7109375" style="0" bestFit="1" customWidth="1"/>
    <col min="2" max="2" width="12.8515625" style="0" customWidth="1"/>
    <col min="3" max="3" width="14.421875" style="0" bestFit="1" customWidth="1"/>
    <col min="4" max="4" width="15.00390625" style="0" bestFit="1" customWidth="1"/>
    <col min="5" max="5" width="15.00390625" style="0" customWidth="1"/>
    <col min="6" max="6" width="15.28125" style="0" customWidth="1"/>
    <col min="7" max="7" width="15.421875" style="0" bestFit="1" customWidth="1"/>
    <col min="8" max="8" width="15.421875" style="0" customWidth="1"/>
    <col min="9" max="9" width="5.57421875" style="0" customWidth="1"/>
    <col min="10" max="10" width="17.140625" style="0" customWidth="1"/>
    <col min="11" max="11" width="15.8515625" style="0" customWidth="1"/>
    <col min="12" max="12" width="4.00390625" style="0" customWidth="1"/>
    <col min="13" max="13" width="5.57421875" style="0" customWidth="1"/>
    <col min="14" max="14" width="16.00390625" style="0" bestFit="1" customWidth="1"/>
  </cols>
  <sheetData>
    <row r="1" spans="1:24" ht="12.75">
      <c r="A1" s="43" t="s">
        <v>4</v>
      </c>
      <c r="B1" s="35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  <c r="S1" s="1"/>
      <c r="T1" s="1"/>
      <c r="U1" s="1"/>
      <c r="V1" s="1"/>
      <c r="W1" s="1"/>
      <c r="X1" s="1"/>
    </row>
    <row r="2" spans="1:24" ht="18">
      <c r="A2" s="43" t="s">
        <v>6</v>
      </c>
      <c r="B2" s="35" t="s">
        <v>9</v>
      </c>
      <c r="C2" s="35"/>
      <c r="D2" s="35"/>
      <c r="E2" s="519" t="s">
        <v>51</v>
      </c>
      <c r="F2" s="520"/>
      <c r="G2" s="35"/>
      <c r="H2" s="35"/>
      <c r="I2" s="35"/>
      <c r="J2" s="35"/>
      <c r="K2" s="35"/>
      <c r="L2" s="35"/>
      <c r="M2" s="35"/>
      <c r="N2" s="35"/>
      <c r="O2" s="35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43" t="s">
        <v>2</v>
      </c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35"/>
      <c r="B4" s="35"/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2" t="s">
        <v>180</v>
      </c>
      <c r="B5" s="1"/>
      <c r="C5" s="51" t="s">
        <v>11</v>
      </c>
      <c r="D5" s="35"/>
      <c r="E5" s="35"/>
      <c r="F5" s="35"/>
      <c r="G5" s="35"/>
      <c r="H5" s="35"/>
      <c r="I5" s="35"/>
      <c r="J5" s="518"/>
      <c r="K5" s="518"/>
      <c r="L5" s="518"/>
      <c r="M5" s="518"/>
      <c r="N5" s="518"/>
      <c r="O5" s="40"/>
      <c r="P5" s="316"/>
      <c r="Q5" s="316"/>
      <c r="R5" s="316"/>
      <c r="S5" s="1"/>
      <c r="T5" s="1"/>
      <c r="U5" s="1"/>
      <c r="V5" s="1"/>
      <c r="W5" s="1"/>
      <c r="X5" s="1"/>
    </row>
    <row r="6" spans="1:24" ht="12.75">
      <c r="A6" s="43" t="s">
        <v>57</v>
      </c>
      <c r="B6" s="35"/>
      <c r="C6" s="33">
        <f>IF(AND('Incert. PAR'!$D13=1,'Incert. PAR'!$H$2=2),'Incert. PAR'!$F13,IF(AND('Incert. PAR'!$D13=1,'Incert. PAR'!$H$2=1),'Incert. PAR'!$Q13,""))</f>
        <v>55.74300000000001</v>
      </c>
      <c r="D6" s="33">
        <f>IF(AND('Incert. PAR'!$D14=1,'Incert. PAR'!$H$2=2),'Incert. PAR'!$F14,IF(AND('Incert. PAR'!$D14=1,'Incert. PAR'!$H$2=1),'Incert. PAR'!$Q14,""))</f>
        <v>113.73599999999999</v>
      </c>
      <c r="E6" s="33">
        <f>IF(AND('Incert. PAR'!$D15=1,'Incert. PAR'!$H$2=2),'Incert. PAR'!$F15,IF(AND('Incert. PAR'!$D15=1,'Incert. PAR'!$H$2=1),'Incert. PAR'!$Q15,""))</f>
      </c>
      <c r="F6" s="33">
        <f>IF(AND('Incert. PAR'!$D16=1,'Incert. PAR'!$H$2=2),'Incert. PAR'!$F16,IF(AND('Incert. PAR'!$D16=1,'Incert. PAR'!$H$2=1),'Incert. PAR'!$Q16,""))</f>
      </c>
      <c r="G6" s="33">
        <f>IF(AND('Incert. PAR'!$D17=1,'Incert. PAR'!$H$2=2),'Incert. PAR'!$F17,IF(AND('Incert. PAR'!$D17=1,'Incert. PAR'!$H$2=1),'Incert. PAR'!$Q17,""))</f>
      </c>
      <c r="H6" s="33">
        <f>IF(AND('Incert. PAR'!$D18=1,'Incert. PAR'!$H$2=2),'Incert. PAR'!$F18,IF(AND('Incert. PAR'!$D18=1,'Incert. PAR'!$H$2=1),'Incert. PAR'!$Q18,""))</f>
      </c>
      <c r="I6" s="40"/>
      <c r="J6" s="44"/>
      <c r="K6" s="44"/>
      <c r="L6" s="40"/>
      <c r="M6" s="40"/>
      <c r="N6" s="42"/>
      <c r="O6" s="44"/>
      <c r="P6" s="416"/>
      <c r="Q6" s="417"/>
      <c r="R6" s="417"/>
      <c r="S6" s="1"/>
      <c r="T6" s="1"/>
      <c r="U6" s="1"/>
      <c r="V6" s="1"/>
      <c r="W6" s="1"/>
      <c r="X6" s="1"/>
    </row>
    <row r="7" spans="1:24" ht="12.75">
      <c r="A7" s="43"/>
      <c r="B7" s="35"/>
      <c r="C7" s="71"/>
      <c r="D7" s="71"/>
      <c r="E7" s="71"/>
      <c r="F7" s="71"/>
      <c r="G7" s="71"/>
      <c r="H7" s="71"/>
      <c r="I7" s="40"/>
      <c r="J7" s="44"/>
      <c r="K7" s="44"/>
      <c r="L7" s="40"/>
      <c r="M7" s="40"/>
      <c r="N7" s="42"/>
      <c r="O7" s="44"/>
      <c r="P7" s="416"/>
      <c r="Q7" s="417"/>
      <c r="R7" s="417"/>
      <c r="S7" s="1"/>
      <c r="T7" s="1"/>
      <c r="U7" s="1"/>
      <c r="V7" s="1"/>
      <c r="W7" s="1"/>
      <c r="X7" s="1"/>
    </row>
    <row r="8" spans="1:24" ht="12.75">
      <c r="A8" s="35"/>
      <c r="B8" s="35"/>
      <c r="C8" s="90">
        <f aca="true" t="shared" si="0" ref="C8:H8">IF(AND(C6&lt;$A$21,C6&gt;$A$20),MAX($F$20:$F$21),IF(AND(C6&lt;$A$22,C6&gt;$A$21),MAX($F$21:$F$22),IF(AND(C6&lt;$A$23,C6&gt;$A$22),MAX($F$22:$F$23),IF(AND(C6&lt;$A$24,C6&gt;$A$23),MAX($F$23:$F$24),""))))</f>
        <v>0.08860759493670885</v>
      </c>
      <c r="D8" s="90">
        <f t="shared" si="0"/>
        <v>0.165</v>
      </c>
      <c r="E8" s="90">
        <f t="shared" si="0"/>
      </c>
      <c r="F8" s="90">
        <f t="shared" si="0"/>
      </c>
      <c r="G8" s="90">
        <f t="shared" si="0"/>
      </c>
      <c r="H8" s="90">
        <f t="shared" si="0"/>
      </c>
      <c r="I8" s="35"/>
      <c r="J8" s="77" t="s">
        <v>85</v>
      </c>
      <c r="K8" s="44"/>
      <c r="L8" s="40"/>
      <c r="M8" s="40"/>
      <c r="N8" s="42"/>
      <c r="O8" s="44"/>
      <c r="P8" s="416"/>
      <c r="Q8" s="417"/>
      <c r="R8" s="417"/>
      <c r="S8" s="1"/>
      <c r="T8" s="1"/>
      <c r="U8" s="1"/>
      <c r="V8" s="1"/>
      <c r="W8" s="1"/>
      <c r="X8" s="1"/>
    </row>
    <row r="9" spans="1:24" ht="14.25">
      <c r="A9" s="43" t="s">
        <v>55</v>
      </c>
      <c r="B9" s="35"/>
      <c r="C9" s="46">
        <f aca="true" t="shared" si="1" ref="C9:H9">IF(C6="","",$N$13+$N$14*C6+$N$15*C6^2+$N$16*C6^3)</f>
        <v>-0.028652680906200715</v>
      </c>
      <c r="D9" s="46">
        <f t="shared" si="1"/>
        <v>-0.17447932766491403</v>
      </c>
      <c r="E9" s="46">
        <f t="shared" si="1"/>
      </c>
      <c r="F9" s="46">
        <f t="shared" si="1"/>
      </c>
      <c r="G9" s="46">
        <f t="shared" si="1"/>
      </c>
      <c r="H9" s="46">
        <f t="shared" si="1"/>
      </c>
      <c r="I9" s="35"/>
      <c r="J9" s="77" t="s">
        <v>86</v>
      </c>
      <c r="K9" s="44"/>
      <c r="L9" s="40"/>
      <c r="M9" s="40"/>
      <c r="N9" s="42"/>
      <c r="O9" s="44"/>
      <c r="P9" s="416"/>
      <c r="Q9" s="417"/>
      <c r="R9" s="417"/>
      <c r="S9" s="1"/>
      <c r="T9" s="1"/>
      <c r="U9" s="1"/>
      <c r="V9" s="1"/>
      <c r="W9" s="1"/>
      <c r="X9" s="1"/>
    </row>
    <row r="10" spans="1:24" ht="12.75">
      <c r="A10" s="35"/>
      <c r="B10" s="35"/>
      <c r="C10" s="118">
        <f aca="true" t="shared" si="2" ref="C10:H10">IF(AND(C6&lt;$A$21,C6&gt;$A$20),MAX($E$20:$E$21),IF(AND(C6&lt;$A$22,C6&gt;$A$21),MAX($E$21:$E$22),IF(AND(C6&lt;$A$23,C6&gt;$A$22),MAX($E$22:$E$23),IF(AND(C6&lt;$A$24,C6&gt;$A$23),MAX($E$23:$E$24),""))))</f>
        <v>0.008343553434416607</v>
      </c>
      <c r="D10" s="118">
        <f t="shared" si="2"/>
        <v>0.006823254599106974</v>
      </c>
      <c r="E10" s="118">
        <f t="shared" si="2"/>
      </c>
      <c r="F10" s="118">
        <f t="shared" si="2"/>
      </c>
      <c r="G10" s="118">
        <f t="shared" si="2"/>
      </c>
      <c r="H10" s="118">
        <f t="shared" si="2"/>
      </c>
      <c r="I10" s="35"/>
      <c r="J10" s="43" t="s">
        <v>87</v>
      </c>
      <c r="K10" s="44"/>
      <c r="L10" s="40"/>
      <c r="M10" s="40"/>
      <c r="N10" s="44"/>
      <c r="O10" s="44"/>
      <c r="P10" s="416"/>
      <c r="Q10" s="417"/>
      <c r="R10" s="417"/>
      <c r="S10" s="1"/>
      <c r="T10" s="1"/>
      <c r="U10" s="1"/>
      <c r="V10" s="1"/>
      <c r="W10" s="1"/>
      <c r="X10" s="1"/>
    </row>
    <row r="11" spans="1:24" ht="12.75">
      <c r="A11" s="43"/>
      <c r="B11" s="35"/>
      <c r="C11" s="35"/>
      <c r="D11" s="45"/>
      <c r="E11" s="35"/>
      <c r="F11" s="35"/>
      <c r="G11" s="35"/>
      <c r="H11" s="35"/>
      <c r="I11" s="35"/>
      <c r="J11" s="44"/>
      <c r="K11" s="44"/>
      <c r="L11" s="40"/>
      <c r="M11" s="40"/>
      <c r="N11" s="42"/>
      <c r="O11" s="44"/>
      <c r="P11" s="416"/>
      <c r="Q11" s="417"/>
      <c r="R11" s="417"/>
      <c r="S11" s="1"/>
      <c r="T11" s="1"/>
      <c r="U11" s="1"/>
      <c r="V11" s="1"/>
      <c r="W11" s="1"/>
      <c r="X11" s="1"/>
    </row>
    <row r="12" spans="1:24" ht="13.5" thickBot="1">
      <c r="A12" s="43" t="s">
        <v>114</v>
      </c>
      <c r="B12" s="35"/>
      <c r="C12" s="35"/>
      <c r="D12" s="4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"/>
      <c r="Q12" s="1"/>
      <c r="R12" s="1"/>
      <c r="S12" s="1"/>
      <c r="T12" s="1"/>
      <c r="U12" s="1"/>
      <c r="V12" s="1"/>
      <c r="W12" s="1"/>
      <c r="X12" s="1"/>
    </row>
    <row r="13" spans="1:24" ht="13.5" thickTop="1">
      <c r="A13" s="43" t="s">
        <v>179</v>
      </c>
      <c r="B13" s="35"/>
      <c r="C13" s="35"/>
      <c r="D13" s="45"/>
      <c r="E13" s="35"/>
      <c r="F13" s="35"/>
      <c r="G13" s="35"/>
      <c r="H13" s="35"/>
      <c r="I13" s="35"/>
      <c r="J13" s="43" t="s">
        <v>232</v>
      </c>
      <c r="K13" s="35"/>
      <c r="L13" s="35"/>
      <c r="M13" s="434" t="s">
        <v>228</v>
      </c>
      <c r="N13" s="409">
        <v>-0.0478462726739717</v>
      </c>
      <c r="O13" s="35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43" t="s">
        <v>87</v>
      </c>
      <c r="B14" s="35"/>
      <c r="C14" s="35"/>
      <c r="D14" s="35"/>
      <c r="E14" s="35"/>
      <c r="F14" s="35"/>
      <c r="G14" s="35"/>
      <c r="H14" s="35"/>
      <c r="I14" s="35"/>
      <c r="J14" s="43" t="s">
        <v>116</v>
      </c>
      <c r="K14" s="35"/>
      <c r="L14" s="35"/>
      <c r="M14" s="435" t="s">
        <v>229</v>
      </c>
      <c r="N14" s="411">
        <v>0.00255090511478302</v>
      </c>
      <c r="O14" s="35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43"/>
      <c r="B15" s="35"/>
      <c r="C15" s="35"/>
      <c r="D15" s="35"/>
      <c r="E15" s="35"/>
      <c r="F15" s="35"/>
      <c r="G15" s="35"/>
      <c r="H15" s="35"/>
      <c r="I15" s="35"/>
      <c r="J15" s="43"/>
      <c r="K15" s="35"/>
      <c r="L15" s="35"/>
      <c r="M15" s="435" t="s">
        <v>230</v>
      </c>
      <c r="N15" s="412">
        <v>-4.66664147159202E-05</v>
      </c>
      <c r="O15" s="35"/>
      <c r="P15" s="1"/>
      <c r="Q15" s="1"/>
      <c r="R15" s="1"/>
      <c r="S15" s="1"/>
      <c r="T15" s="1"/>
      <c r="U15" s="1"/>
      <c r="V15" s="1"/>
      <c r="W15" s="1"/>
      <c r="X15" s="1"/>
    </row>
    <row r="16" spans="1:24" ht="13.5" thickBot="1">
      <c r="A16" s="43"/>
      <c r="B16" s="35"/>
      <c r="C16" s="35"/>
      <c r="D16" s="35"/>
      <c r="E16" s="35"/>
      <c r="F16" s="35"/>
      <c r="G16" s="35"/>
      <c r="H16" s="35"/>
      <c r="I16" s="35"/>
      <c r="J16" s="43"/>
      <c r="K16" s="35"/>
      <c r="L16" s="35"/>
      <c r="M16" s="436" t="s">
        <v>231</v>
      </c>
      <c r="N16" s="415">
        <v>1.27038273589443E-07</v>
      </c>
      <c r="O16" s="35"/>
      <c r="P16" s="1"/>
      <c r="Q16" s="1"/>
      <c r="R16" s="1"/>
      <c r="S16" s="1"/>
      <c r="T16" s="1"/>
      <c r="U16" s="1"/>
      <c r="V16" s="1"/>
      <c r="W16" s="1"/>
      <c r="X16" s="1"/>
    </row>
    <row r="17" spans="1:24" ht="13.5" thickTop="1">
      <c r="A17" s="43"/>
      <c r="B17" s="35"/>
      <c r="C17" s="35"/>
      <c r="D17" s="35"/>
      <c r="E17" s="35"/>
      <c r="F17" s="35"/>
      <c r="G17" s="35"/>
      <c r="H17" s="35"/>
      <c r="I17" s="35"/>
      <c r="J17" s="43"/>
      <c r="K17" s="35"/>
      <c r="L17" s="35"/>
      <c r="M17" s="35"/>
      <c r="N17" s="35"/>
      <c r="O17" s="35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36" t="s">
        <v>187</v>
      </c>
      <c r="B18" s="36"/>
      <c r="C18" s="216">
        <v>0</v>
      </c>
      <c r="D18" s="216">
        <v>200</v>
      </c>
      <c r="E18" s="36" t="s">
        <v>84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"/>
      <c r="Q18" s="1"/>
      <c r="R18" s="1"/>
      <c r="S18" s="1"/>
      <c r="T18" s="1"/>
      <c r="U18" s="1"/>
      <c r="V18" s="1"/>
      <c r="W18" s="1"/>
      <c r="X18" s="1"/>
    </row>
    <row r="19" spans="1:24" ht="52.5">
      <c r="A19" s="254" t="s">
        <v>18</v>
      </c>
      <c r="B19" s="261" t="s">
        <v>19</v>
      </c>
      <c r="C19" s="268" t="s">
        <v>24</v>
      </c>
      <c r="D19" s="268" t="s">
        <v>23</v>
      </c>
      <c r="E19" s="11" t="s">
        <v>177</v>
      </c>
      <c r="F19" s="269" t="s">
        <v>20</v>
      </c>
      <c r="G19" s="267" t="s">
        <v>21</v>
      </c>
      <c r="H19" s="254" t="s">
        <v>22</v>
      </c>
      <c r="I19" s="70"/>
      <c r="J19" s="253" t="s">
        <v>63</v>
      </c>
      <c r="K19" s="253" t="s">
        <v>75</v>
      </c>
      <c r="L19" s="41"/>
      <c r="M19" s="41"/>
      <c r="N19" s="35"/>
      <c r="O19" s="35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5">
        <v>33.943</v>
      </c>
      <c r="B20" s="6">
        <v>-0.004</v>
      </c>
      <c r="C20" s="46">
        <f aca="true" t="shared" si="3" ref="C20:C25">-0.0478462726739717+0.00255090511478302*A20-0.0000466664147159202*A20^2+0.000000127038273589443*A20^3</f>
        <v>-0.010058506406145312</v>
      </c>
      <c r="D20" s="46">
        <f>ABS(B20-C20)</f>
        <v>0.006058506406145312</v>
      </c>
      <c r="E20" s="69">
        <f>D20/SQRT(3)</f>
        <v>0.003497880304475068</v>
      </c>
      <c r="F20" s="88">
        <f>H20/G20</f>
        <v>0.03947368421052632</v>
      </c>
      <c r="G20" s="8">
        <v>2.28</v>
      </c>
      <c r="H20" s="5">
        <v>0.09</v>
      </c>
      <c r="I20" s="35"/>
      <c r="J20" s="255">
        <f>A20/100</f>
        <v>0.33942999999999995</v>
      </c>
      <c r="K20" s="255" t="str">
        <f>IF(F20&lt;J20,"Favorable")</f>
        <v>Favorable</v>
      </c>
      <c r="L20" s="44"/>
      <c r="M20" s="44"/>
      <c r="N20" s="35"/>
      <c r="O20" s="35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5">
        <v>53.543</v>
      </c>
      <c r="B21" s="6">
        <v>-0.04</v>
      </c>
      <c r="C21" s="46">
        <f t="shared" si="3"/>
        <v>-0.02554854153592464</v>
      </c>
      <c r="D21" s="46">
        <f>ABS(B21-C21)</f>
        <v>0.014451458464075362</v>
      </c>
      <c r="E21" s="69">
        <f>D21/SQRT(3)</f>
        <v>0.008343553434416607</v>
      </c>
      <c r="F21" s="88">
        <f>H21/G21</f>
        <v>0.07</v>
      </c>
      <c r="G21" s="8">
        <v>2</v>
      </c>
      <c r="H21" s="5">
        <v>0.14</v>
      </c>
      <c r="I21" s="35"/>
      <c r="J21" s="255">
        <f>A21/100</f>
        <v>0.53543</v>
      </c>
      <c r="K21" s="255" t="str">
        <f>IF(F21&lt;J21,"Favorable")</f>
        <v>Favorable</v>
      </c>
      <c r="L21" s="44"/>
      <c r="M21" s="44"/>
      <c r="N21" s="35"/>
      <c r="O21" s="35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5">
        <v>82.942</v>
      </c>
      <c r="B22" s="6">
        <v>-0.073</v>
      </c>
      <c r="C22" s="46">
        <f t="shared" si="3"/>
        <v>-0.08481822363863128</v>
      </c>
      <c r="D22" s="46">
        <f>ABS(B22-C22)</f>
        <v>0.01181822363863129</v>
      </c>
      <c r="E22" s="69">
        <f>D22/SQRT(3)</f>
        <v>0.006823254599106974</v>
      </c>
      <c r="F22" s="88">
        <f>H22/G22</f>
        <v>0.08860759493670885</v>
      </c>
      <c r="G22" s="8">
        <v>2.37</v>
      </c>
      <c r="H22" s="5">
        <v>0.21</v>
      </c>
      <c r="I22" s="35"/>
      <c r="J22" s="255">
        <f>A22/100</f>
        <v>0.8294199999999999</v>
      </c>
      <c r="K22" s="255" t="str">
        <f>IF(F22&lt;J22,"Favorable")</f>
        <v>Favorable</v>
      </c>
      <c r="L22" s="44"/>
      <c r="M22" s="44"/>
      <c r="N22" s="35"/>
      <c r="O22" s="35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5">
        <v>131.941</v>
      </c>
      <c r="B23" s="6">
        <v>-0.236</v>
      </c>
      <c r="C23" s="46">
        <f t="shared" si="3"/>
        <v>-0.23187385031425606</v>
      </c>
      <c r="D23" s="46">
        <f>ABS(B23-C23)</f>
        <v>0.0041261496857439295</v>
      </c>
      <c r="E23" s="69">
        <f>D23/SQRT(3)</f>
        <v>0.0023822336317809475</v>
      </c>
      <c r="F23" s="89">
        <f>H23/G23</f>
        <v>0.165</v>
      </c>
      <c r="G23" s="8">
        <v>2</v>
      </c>
      <c r="H23" s="5">
        <v>0.33</v>
      </c>
      <c r="I23" s="35"/>
      <c r="J23" s="255">
        <f>A23/100</f>
        <v>1.31941</v>
      </c>
      <c r="K23" s="255" t="str">
        <f>IF(F23&lt;J23,"Favorable")</f>
        <v>Favorable</v>
      </c>
      <c r="L23" s="44"/>
      <c r="M23" s="44"/>
      <c r="N23" s="35"/>
      <c r="O23" s="35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5">
        <v>188.78</v>
      </c>
      <c r="B24" s="6">
        <v>-0.374</v>
      </c>
      <c r="C24" s="46">
        <f t="shared" si="3"/>
        <v>-0.3747008781009452</v>
      </c>
      <c r="D24" s="46">
        <f>ABS(B24-C24)</f>
        <v>0.0007008781009452125</v>
      </c>
      <c r="E24" s="69">
        <f>D24/SQRT(3)</f>
        <v>0.00040465216024983215</v>
      </c>
      <c r="F24" s="88">
        <f>H24/G24</f>
        <v>0.24</v>
      </c>
      <c r="G24" s="8">
        <v>2</v>
      </c>
      <c r="H24" s="5">
        <v>0.48</v>
      </c>
      <c r="I24" s="35"/>
      <c r="J24" s="255">
        <f>A24/100</f>
        <v>1.8878</v>
      </c>
      <c r="K24" s="255" t="str">
        <f>IF(F24&lt;J24,"Favorable")</f>
        <v>Favorable</v>
      </c>
      <c r="L24" s="44"/>
      <c r="M24" s="44"/>
      <c r="N24" s="35"/>
      <c r="O24" s="35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44">
        <v>40</v>
      </c>
      <c r="B25" s="44"/>
      <c r="C25" s="46">
        <f t="shared" si="3"/>
        <v>-0.012345882118398877</v>
      </c>
      <c r="D25" s="40"/>
      <c r="E25" s="42"/>
      <c r="F25" s="44"/>
      <c r="G25" s="44"/>
      <c r="H25" s="35"/>
      <c r="I25" s="35"/>
      <c r="J25" s="35"/>
      <c r="K25" s="35"/>
      <c r="L25" s="35"/>
      <c r="M25" s="35"/>
      <c r="N25" s="35"/>
      <c r="O25" s="35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44"/>
      <c r="B26" s="44"/>
      <c r="C26" s="40"/>
      <c r="D26" s="45" t="s">
        <v>78</v>
      </c>
      <c r="E26" s="42"/>
      <c r="F26" s="44"/>
      <c r="G26" s="44"/>
      <c r="H26" s="35"/>
      <c r="I26" s="35"/>
      <c r="J26" s="35"/>
      <c r="K26" s="35"/>
      <c r="L26" s="35"/>
      <c r="M26" s="35"/>
      <c r="N26" s="35"/>
      <c r="O26" s="35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44"/>
      <c r="B27" s="44"/>
      <c r="C27" s="40"/>
      <c r="D27" s="35" t="s">
        <v>77</v>
      </c>
      <c r="E27" s="42"/>
      <c r="F27" s="44"/>
      <c r="G27" s="44"/>
      <c r="H27" s="35"/>
      <c r="I27" s="35"/>
      <c r="J27" s="35"/>
      <c r="K27" s="35"/>
      <c r="L27" s="35"/>
      <c r="M27" s="35"/>
      <c r="N27" s="35"/>
      <c r="O27" s="35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35"/>
      <c r="B28" s="35"/>
      <c r="C28" s="35"/>
      <c r="D28" s="35" t="s">
        <v>76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35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35" t="s">
        <v>27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"/>
      <c r="Q30" s="1"/>
      <c r="R30" s="1"/>
      <c r="S30" s="1"/>
      <c r="T30" s="1"/>
      <c r="U30" s="1"/>
      <c r="V30" s="1"/>
      <c r="W30" s="1"/>
      <c r="X30" s="1"/>
    </row>
    <row r="31" spans="1:24" ht="52.5">
      <c r="A31" s="254" t="s">
        <v>18</v>
      </c>
      <c r="B31" s="261" t="s">
        <v>19</v>
      </c>
      <c r="C31" s="262" t="s">
        <v>24</v>
      </c>
      <c r="D31" s="262" t="s">
        <v>23</v>
      </c>
      <c r="E31" s="120" t="s">
        <v>177</v>
      </c>
      <c r="F31" s="261" t="s">
        <v>20</v>
      </c>
      <c r="G31" s="267" t="s">
        <v>21</v>
      </c>
      <c r="H31" s="254" t="s">
        <v>22</v>
      </c>
      <c r="I31" s="35"/>
      <c r="J31" s="99"/>
      <c r="K31" s="35"/>
      <c r="L31" s="35"/>
      <c r="M31" s="35"/>
      <c r="N31" s="35"/>
      <c r="O31" s="35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23">
        <v>53.543</v>
      </c>
      <c r="B32" s="6">
        <v>-0.04</v>
      </c>
      <c r="C32" s="84">
        <f>-0.263356+0.00879111*A32-0.000100771*A32^2+0.000000270677*A32^3</f>
        <v>-0.040000332717479485</v>
      </c>
      <c r="D32" s="84">
        <f>B32-C32</f>
        <v>3.32717479484268E-07</v>
      </c>
      <c r="E32" s="381">
        <f>ABS(D32/SQRT(3))</f>
        <v>1.9209452634433591E-07</v>
      </c>
      <c r="F32" s="97">
        <f>H32/G32</f>
        <v>0.07</v>
      </c>
      <c r="G32" s="8">
        <v>2</v>
      </c>
      <c r="H32" s="5">
        <v>0.14</v>
      </c>
      <c r="I32" s="35"/>
      <c r="J32" s="39"/>
      <c r="K32" s="35"/>
      <c r="L32" s="35"/>
      <c r="M32" s="35"/>
      <c r="N32" s="35"/>
      <c r="O32" s="35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23">
        <v>82.942</v>
      </c>
      <c r="B33" s="6">
        <v>-0.073</v>
      </c>
      <c r="C33" s="84">
        <f>-0.263356+0.00879111*A33-0.000100771*A33^2+0.000000270677*A33^3</f>
        <v>-0.07299992944107875</v>
      </c>
      <c r="D33" s="84">
        <f>B33-C33</f>
        <v>-7.055892124741003E-08</v>
      </c>
      <c r="E33" s="121">
        <f>ABS(D33/SQRT(3))</f>
        <v>4.073721217592179E-08</v>
      </c>
      <c r="F33" s="97">
        <f>H33/G33</f>
        <v>0.08860759493670885</v>
      </c>
      <c r="G33" s="8">
        <v>2.37</v>
      </c>
      <c r="H33" s="5">
        <v>0.21</v>
      </c>
      <c r="I33" s="35"/>
      <c r="J33" s="39"/>
      <c r="K33" s="35"/>
      <c r="L33" s="35"/>
      <c r="M33" s="35"/>
      <c r="N33" s="35"/>
      <c r="O33" s="35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23">
        <v>131.941</v>
      </c>
      <c r="B34" s="6">
        <v>-0.236</v>
      </c>
      <c r="C34" s="84">
        <f>-0.263356+0.00879111*A34-0.000100771*A34^2+0.000000270677*A34^3</f>
        <v>-0.23599877063619012</v>
      </c>
      <c r="D34" s="84">
        <f>B34-C34</f>
        <v>-1.2293638098626047E-06</v>
      </c>
      <c r="E34" s="121">
        <f>ABS(D34/SQRT(3))</f>
        <v>7.097735265561588E-07</v>
      </c>
      <c r="F34" s="98">
        <f>H34/G34</f>
        <v>0.165</v>
      </c>
      <c r="G34" s="8">
        <v>2</v>
      </c>
      <c r="H34" s="5">
        <v>0.33</v>
      </c>
      <c r="I34" s="35"/>
      <c r="J34" s="39"/>
      <c r="K34" s="35"/>
      <c r="L34" s="35"/>
      <c r="M34" s="35"/>
      <c r="N34" s="35"/>
      <c r="O34" s="35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259">
        <v>188.78</v>
      </c>
      <c r="B35" s="9">
        <v>-0.374</v>
      </c>
      <c r="C35" s="84">
        <f>-0.263356+0.00879111*A35-0.000100771*A35^2+0.000000270677*A35^3</f>
        <v>-0.3739966848480132</v>
      </c>
      <c r="D35" s="84">
        <f>B35-C35</f>
        <v>-3.3151519868157564E-06</v>
      </c>
      <c r="E35" s="380">
        <f>ABS(D35/SQRT(3))</f>
        <v>1.9140038919926E-06</v>
      </c>
      <c r="F35" s="97">
        <f>H35/G35</f>
        <v>0.24</v>
      </c>
      <c r="G35" s="8">
        <v>2</v>
      </c>
      <c r="H35" s="5">
        <v>0.48</v>
      </c>
      <c r="I35" s="35"/>
      <c r="J35" s="39"/>
      <c r="K35" s="35"/>
      <c r="L35" s="35"/>
      <c r="M35" s="35"/>
      <c r="N35" s="35"/>
      <c r="O35" s="35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44"/>
      <c r="B36" s="40"/>
      <c r="C36" s="40"/>
      <c r="D36" s="35"/>
      <c r="E36" s="35"/>
      <c r="F36" s="35"/>
      <c r="G36" s="35"/>
      <c r="H36" s="35"/>
      <c r="I36" s="56"/>
      <c r="J36" s="35"/>
      <c r="K36" s="35"/>
      <c r="L36" s="35"/>
      <c r="M36" s="35"/>
      <c r="N36" s="35"/>
      <c r="O36" s="35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35" t="s">
        <v>188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35" t="s">
        <v>31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43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86" t="s">
        <v>180</v>
      </c>
      <c r="B40" s="85"/>
      <c r="C40" s="51" t="s">
        <v>33</v>
      </c>
      <c r="D40" s="35"/>
      <c r="E40" s="35"/>
      <c r="F40" s="35"/>
      <c r="G40" s="35"/>
      <c r="H40" s="440"/>
      <c r="I40" s="35"/>
      <c r="J40" s="35"/>
      <c r="K40" s="35"/>
      <c r="L40" s="35"/>
      <c r="M40" s="35"/>
      <c r="N40" s="35"/>
      <c r="O40" s="35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35"/>
      <c r="B41" s="35"/>
      <c r="C41" s="35"/>
      <c r="D41" s="35"/>
      <c r="E41" s="35"/>
      <c r="F41" s="35"/>
      <c r="G41" s="35"/>
      <c r="H41" s="440"/>
      <c r="I41" s="35"/>
      <c r="J41" s="35"/>
      <c r="K41" s="35"/>
      <c r="L41" s="35"/>
      <c r="M41" s="35"/>
      <c r="N41" s="35"/>
      <c r="O41" s="35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43" t="s">
        <v>3</v>
      </c>
      <c r="B43" s="35"/>
      <c r="C43" s="33">
        <f>IF(AND('Incert. PAR'!$D13=1,'Incert. PAR'!$H$2=2),'Incert. PAR'!$F13,IF(AND('Incert. PAR'!$D13=1,'Incert. PAR'!$H$2=1),'Incert. PAR'!$Q13,""))</f>
        <v>55.74300000000001</v>
      </c>
      <c r="D43" s="33">
        <f>IF(AND('Incert. PAR'!$D14=1,'Incert. PAR'!$H$2=2),'Incert. PAR'!$F14,IF(AND('Incert. PAR'!$D14=1,'Incert. PAR'!$H$2=1),'Incert. PAR'!$Q14,""))</f>
        <v>113.73599999999999</v>
      </c>
      <c r="E43" s="33">
        <f>IF(AND('Incert. PAR'!$D15=1,'Incert. PAR'!$H$2=2),'Incert. PAR'!$F15,IF(AND('Incert. PAR'!$D15=1,'Incert. PAR'!$H$2=1),'Incert. PAR'!$Q15,""))</f>
      </c>
      <c r="F43" s="33">
        <f>IF(AND('Incert. PAR'!$D16=1,'Incert. PAR'!$H$2=2),'Incert. PAR'!$F16,IF(AND('Incert. PAR'!$D16=1,'Incert. PAR'!$H$2=1),'Incert. PAR'!$Q16,""))</f>
      </c>
      <c r="G43" s="33">
        <f>IF(AND('Incert. PAR'!$D17=1,'Incert. PAR'!$H$2=2),'Incert. PAR'!$F17,IF(AND('Incert. PAR'!$D17=1,'Incert. PAR'!$H$2=1),'Incert. PAR'!$Q17,""))</f>
      </c>
      <c r="H43" s="33">
        <f>IF(AND('Incert. PAR'!$D18=1,'Incert. PAR'!$H$2=2),'Incert. PAR'!$F18,IF(AND('Incert. PAR'!$D18=1,'Incert. PAR'!$H$2=1),'Incert. PAR'!$Q18,""))</f>
      </c>
      <c r="I43" s="35"/>
      <c r="J43" s="35"/>
      <c r="K43" s="35"/>
      <c r="L43" s="35"/>
      <c r="M43" s="35"/>
      <c r="N43" s="35"/>
      <c r="O43" s="35"/>
      <c r="P43" s="1"/>
      <c r="Q43" s="1"/>
      <c r="R43" s="1"/>
      <c r="S43" s="1"/>
      <c r="T43" s="1"/>
      <c r="U43" s="1"/>
      <c r="V43" s="1"/>
      <c r="W43" s="1"/>
      <c r="X43" s="1"/>
    </row>
    <row r="44" spans="1:24" ht="13.5" thickBot="1">
      <c r="A44" s="35"/>
      <c r="B44" s="35"/>
      <c r="C44" s="40"/>
      <c r="D44" s="40"/>
      <c r="E44" s="35"/>
      <c r="F44" s="40"/>
      <c r="G44" s="44"/>
      <c r="H44" s="40"/>
      <c r="I44" s="35"/>
      <c r="J44" s="35"/>
      <c r="K44" s="35"/>
      <c r="L44" s="35"/>
      <c r="M44" s="35"/>
      <c r="N44" s="35"/>
      <c r="O44" s="35"/>
      <c r="P44" s="1"/>
      <c r="Q44" s="1"/>
      <c r="R44" s="1"/>
      <c r="S44" s="1"/>
      <c r="T44" s="1"/>
      <c r="U44" s="1"/>
      <c r="V44" s="1"/>
      <c r="W44" s="1"/>
      <c r="X44" s="1"/>
    </row>
    <row r="45" spans="1:24" ht="13.5" thickTop="1">
      <c r="A45" s="43" t="s">
        <v>1</v>
      </c>
      <c r="B45" s="35"/>
      <c r="C45" s="84">
        <f aca="true" t="shared" si="4" ref="C45:H45">IF(C43="","",+$N$45+$N$46*C43+$N$47*C43^2+$N$48*C43^3)</f>
        <v>-0.039553321706133834</v>
      </c>
      <c r="D45" s="84">
        <f t="shared" si="4"/>
        <v>-0.1688113450576339</v>
      </c>
      <c r="E45" s="84">
        <f t="shared" si="4"/>
      </c>
      <c r="F45" s="84">
        <f t="shared" si="4"/>
      </c>
      <c r="G45" s="84">
        <f t="shared" si="4"/>
      </c>
      <c r="H45" s="84">
        <f t="shared" si="4"/>
      </c>
      <c r="I45" s="35"/>
      <c r="J45" s="43" t="s">
        <v>232</v>
      </c>
      <c r="K45" s="35"/>
      <c r="L45" s="35"/>
      <c r="M45" s="437" t="s">
        <v>228</v>
      </c>
      <c r="N45" s="409">
        <v>-0.263356</v>
      </c>
      <c r="O45" s="35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35"/>
      <c r="B46" s="35"/>
      <c r="C46" s="379">
        <f aca="true" t="shared" si="5" ref="C46:H46">IF(AND(C43&lt;$A$33,C43&gt;$A$32),MAX($E$32:$E$33),IF(AND(C43&lt;$A$34,C43&gt;$A$33),MAX($E$33:$E$34),IF(AND(C43&lt;$A$35,C43&gt;$A$34),MAX($E$34:$E$35),"")))</f>
        <v>1.9209452634433591E-07</v>
      </c>
      <c r="D46" s="382">
        <f t="shared" si="5"/>
        <v>7.097735265561588E-07</v>
      </c>
      <c r="E46" s="122">
        <f t="shared" si="5"/>
      </c>
      <c r="F46" s="122">
        <f t="shared" si="5"/>
      </c>
      <c r="G46" s="122">
        <f t="shared" si="5"/>
      </c>
      <c r="H46" s="122">
        <f t="shared" si="5"/>
      </c>
      <c r="I46" s="35"/>
      <c r="J46" s="43" t="s">
        <v>117</v>
      </c>
      <c r="K46" s="35"/>
      <c r="L46" s="35"/>
      <c r="M46" s="438" t="s">
        <v>229</v>
      </c>
      <c r="N46" s="411">
        <v>0.00879111</v>
      </c>
      <c r="O46" s="35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35"/>
      <c r="B47" s="35"/>
      <c r="C47" s="35"/>
      <c r="D47" s="45" t="s">
        <v>181</v>
      </c>
      <c r="E47" s="35"/>
      <c r="F47" s="35"/>
      <c r="G47" s="35"/>
      <c r="H47" s="35"/>
      <c r="I47" s="35"/>
      <c r="J47" s="35"/>
      <c r="K47" s="35"/>
      <c r="L47" s="35"/>
      <c r="M47" s="438" t="s">
        <v>230</v>
      </c>
      <c r="N47" s="412">
        <v>-0.000100771</v>
      </c>
      <c r="O47" s="35"/>
      <c r="P47" s="1"/>
      <c r="Q47" s="1"/>
      <c r="R47" s="1"/>
      <c r="S47" s="1"/>
      <c r="T47" s="1"/>
      <c r="U47" s="1"/>
      <c r="V47" s="1"/>
      <c r="W47" s="1"/>
      <c r="X47" s="1"/>
    </row>
    <row r="48" spans="1:24" ht="13.5" thickBot="1">
      <c r="A48" s="35"/>
      <c r="B48" s="35"/>
      <c r="C48" s="35"/>
      <c r="D48" s="45"/>
      <c r="E48" s="35"/>
      <c r="F48" s="35"/>
      <c r="G48" s="35"/>
      <c r="H48" s="35"/>
      <c r="I48" s="35"/>
      <c r="J48" s="35"/>
      <c r="K48" s="35"/>
      <c r="L48" s="35"/>
      <c r="M48" s="439" t="s">
        <v>231</v>
      </c>
      <c r="N48" s="415">
        <v>2.70677E-07</v>
      </c>
      <c r="O48" s="35"/>
      <c r="P48" s="1"/>
      <c r="Q48" s="1"/>
      <c r="R48" s="1"/>
      <c r="S48" s="1"/>
      <c r="T48" s="1"/>
      <c r="U48" s="1"/>
      <c r="V48" s="1"/>
      <c r="W48" s="1"/>
      <c r="X48" s="1"/>
    </row>
    <row r="49" spans="1:24" ht="13.5" thickTop="1">
      <c r="A49" s="43" t="s">
        <v>114</v>
      </c>
      <c r="B49" s="35"/>
      <c r="C49" s="35"/>
      <c r="D49" s="4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43" t="s">
        <v>179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43" t="s">
        <v>87</v>
      </c>
      <c r="B51" s="35"/>
      <c r="C51" s="35"/>
      <c r="D51" s="5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mergeCells count="2">
    <mergeCell ref="J5:N5"/>
    <mergeCell ref="E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1"/>
  <sheetViews>
    <sheetView zoomScale="75" zoomScaleNormal="75" workbookViewId="0" topLeftCell="A26">
      <selection activeCell="F48" sqref="F48"/>
    </sheetView>
  </sheetViews>
  <sheetFormatPr defaultColWidth="11.421875" defaultRowHeight="12.75"/>
  <cols>
    <col min="1" max="1" width="13.421875" style="0" customWidth="1"/>
    <col min="2" max="2" width="14.140625" style="0" customWidth="1"/>
    <col min="4" max="4" width="12.7109375" style="0" customWidth="1"/>
    <col min="5" max="5" width="15.57421875" style="0" customWidth="1"/>
    <col min="6" max="6" width="15.28125" style="0" bestFit="1" customWidth="1"/>
    <col min="7" max="7" width="15.421875" style="0" customWidth="1"/>
    <col min="8" max="8" width="16.140625" style="0" customWidth="1"/>
    <col min="9" max="9" width="8.421875" style="0" customWidth="1"/>
    <col min="10" max="10" width="15.8515625" style="0" customWidth="1"/>
    <col min="11" max="11" width="15.57421875" style="0" customWidth="1"/>
    <col min="12" max="12" width="5.140625" style="0" customWidth="1"/>
    <col min="13" max="13" width="4.7109375" style="0" customWidth="1"/>
    <col min="14" max="14" width="15.57421875" style="0" bestFit="1" customWidth="1"/>
  </cols>
  <sheetData>
    <row r="1" spans="1:28" ht="12.75">
      <c r="A1" s="72" t="s">
        <v>4</v>
      </c>
      <c r="B1" s="35" t="s">
        <v>25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thickBot="1">
      <c r="A2" s="73" t="s">
        <v>6</v>
      </c>
      <c r="B2" s="58" t="s">
        <v>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thickBot="1">
      <c r="A3" s="72" t="s">
        <v>2</v>
      </c>
      <c r="B3" s="59" t="s">
        <v>13</v>
      </c>
      <c r="C3" s="35"/>
      <c r="D3" s="35"/>
      <c r="E3" s="521" t="s">
        <v>49</v>
      </c>
      <c r="F3" s="522"/>
      <c r="G3" s="35"/>
      <c r="H3" s="35"/>
      <c r="I3" s="35"/>
      <c r="J3" s="35"/>
      <c r="K3" s="35"/>
      <c r="L3" s="35"/>
      <c r="M3" s="35"/>
      <c r="N3" s="35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>
      <c r="A4" s="35"/>
      <c r="B4" s="35"/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3" t="s">
        <v>0</v>
      </c>
      <c r="B5" s="4"/>
      <c r="C5" s="35" t="s">
        <v>14</v>
      </c>
      <c r="D5" s="35"/>
      <c r="E5" s="35"/>
      <c r="F5" s="35"/>
      <c r="G5" s="35"/>
      <c r="H5" s="518"/>
      <c r="I5" s="518"/>
      <c r="J5" s="518"/>
      <c r="K5" s="518"/>
      <c r="L5" s="40"/>
      <c r="M5" s="40"/>
      <c r="N5" s="40"/>
      <c r="O5" s="4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43" t="s">
        <v>57</v>
      </c>
      <c r="B6" s="35"/>
      <c r="C6" s="33">
        <f>IF(AND('Incert. PAR'!$D13=0,'Incert. PAR'!$H$2=2),'Incert. PAR'!$F13,IF(AND('Incert. PAR'!$D13=0,'Incert. PAR'!$H$2=1),'Incert. PAR'!$Q13,""))</f>
      </c>
      <c r="D6" s="33">
        <f>IF(AND('Incert. PAR'!$D14=0,'Incert. PAR'!$H$2=2),'Incert. PAR'!$F14,IF(AND('Incert. PAR'!$D14=0,'Incert. PAR'!$H$2=1),'Incert. PAR'!$Q14,""))</f>
      </c>
      <c r="E6" s="33">
        <f>IF(AND('Incert. PAR'!$D15=0,'Incert. PAR'!$H$2=2),'Incert. PAR'!$F15,IF(AND('Incert. PAR'!$D15=0,'Incert. PAR'!$H$2=1),'Incert. PAR'!$Q15,""))</f>
        <v>174.93</v>
      </c>
      <c r="F6" s="33">
        <f>IF(AND('Incert. PAR'!$D16=0,'Incert. PAR'!$H$2=2),'Incert. PAR'!$F16,IF(AND('Incert. PAR'!$D16=0,'Incert. PAR'!$H$2=1),'Incert. PAR'!$Q16,""))</f>
        <v>240.478</v>
      </c>
      <c r="G6" s="33">
        <f>IF(AND('Incert. PAR'!$D17=0,'Incert. PAR'!$H$2=2),'Incert. PAR'!$F17,IF(AND('Incert. PAR'!$D17=0,'Incert. PAR'!$H$2=1),'Incert. PAR'!$Q17,""))</f>
        <v>270.403</v>
      </c>
      <c r="H6" s="33">
        <f>IF(AND('Incert. PAR'!$D18=0,'Incert. PAR'!$H$2=2),'Incert. PAR'!$F18,IF(AND('Incert. PAR'!$D18=0,'Incert. PAR'!$H$2=1),'Incert. PAR'!$Q18,""))</f>
      </c>
      <c r="I6" s="40"/>
      <c r="J6" s="40"/>
      <c r="K6" s="42"/>
      <c r="L6" s="44"/>
      <c r="M6" s="44"/>
      <c r="N6" s="50"/>
      <c r="O6" s="5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s="43"/>
      <c r="B7" s="35"/>
      <c r="C7" s="71"/>
      <c r="D7" s="71"/>
      <c r="E7" s="71"/>
      <c r="F7" s="71"/>
      <c r="G7" s="101"/>
      <c r="H7" s="40"/>
      <c r="I7" s="40"/>
      <c r="J7" s="40"/>
      <c r="K7" s="42"/>
      <c r="L7" s="44"/>
      <c r="M7" s="44"/>
      <c r="N7" s="50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35"/>
      <c r="B8" s="35"/>
      <c r="C8" s="78">
        <f>IF(AND(C6&lt;$A$21,C6&gt;$A$20),MAX($F$20:$F$21),IF(AND(C6&lt;$A$22,C6&gt;$A$21),MAX($F$21:$F$22),IF(AND(C6&lt;$A$23,C6&gt;$A$22),MAX($F$22:$F$23),IF(AND(C6&lt;$A$24,C6&gt;$A$23),MAX($F$23:$F$24),""))))</f>
      </c>
      <c r="D8" s="78">
        <f>IF(AND(D6&lt;$A$21,D6&gt;$A$20),MAX($F$20:$F$21),IF(AND(D6&lt;$A$22,D6&gt;$A$21),MAX($F$21:$F$22),IF(AND(D6&lt;$A$23,D6&gt;$A$22),MAX($F$22:$F$23),IF(AND(D6&lt;$A$24,D6&gt;$A$23),MAX($F$23:$F$24),""))))</f>
      </c>
      <c r="E8" s="78">
        <f>IF(AND(E6&lt;$A$21,E6&gt;$A$20),MAX($F$20:$F$21),IF(AND(E6&lt;$A$22,E6&gt;$A$21),MAX($F$21:$F$22),IF(AND(E6&lt;$A$23,E6&gt;$A$22),MAX($F$22:$F$23),IF(AND(E6&lt;$A$24,E6&gt;$A$23),MAX($F$23:$F$24),""))))</f>
        <v>0.28169014084507044</v>
      </c>
      <c r="F8" s="78">
        <f>IF(AND(F6&lt;$A$21,F6&gt;$A$20),MAX($F$20:$F$21),IF(AND(F6&lt;$A$22,F6&gt;$A$21),MAX($F$21:$F$22),IF(AND(F6&lt;$A$23,F6&gt;$A$22),MAX($F$22:$F$23),IF(AND(F6&lt;$A$24,F6&gt;$A$23),MAX($F$23:$F$24),""))))</f>
        <v>0.41</v>
      </c>
      <c r="G8" s="78">
        <f>IF(AND(G6&lt;$A$21,G6&gt;$A$20),MAX($F$20:$F$21),IF(AND(G6&lt;$A$22,G6&gt;$A$21),MAX($F$21:$F22),IF(AND(G6&lt;$A$23,G6&gt;$A$22),MAX($F$22:$F23),IF(AND(G6&lt;$A$24,G6&gt;$A$23),MAX($F$23:$F$24),""))))</f>
        <v>0.41</v>
      </c>
      <c r="H8" s="79"/>
      <c r="I8" s="35"/>
      <c r="J8" s="77" t="s">
        <v>85</v>
      </c>
      <c r="K8" s="42"/>
      <c r="L8" s="44"/>
      <c r="M8" s="44"/>
      <c r="N8" s="50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>
      <c r="A9" s="43" t="s">
        <v>55</v>
      </c>
      <c r="B9" s="35"/>
      <c r="C9" s="46">
        <f aca="true" t="shared" si="0" ref="C9:H9">IF(C6="","",$N$11+$N$12*C6+$N$13*C6^2+$N$14*C6^3)</f>
      </c>
      <c r="D9" s="46">
        <f t="shared" si="0"/>
      </c>
      <c r="E9" s="46">
        <f t="shared" si="0"/>
        <v>-0.5173576832013292</v>
      </c>
      <c r="F9" s="46">
        <f t="shared" si="0"/>
        <v>-0.7080198692008102</v>
      </c>
      <c r="G9" s="46">
        <f t="shared" si="0"/>
        <v>-0.7802973860828928</v>
      </c>
      <c r="H9" s="46">
        <f t="shared" si="0"/>
      </c>
      <c r="I9" s="35"/>
      <c r="J9" s="77" t="s">
        <v>86</v>
      </c>
      <c r="K9" s="42"/>
      <c r="L9" s="44"/>
      <c r="M9" s="44"/>
      <c r="N9" s="50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thickBot="1">
      <c r="A10" s="43"/>
      <c r="B10" s="35"/>
      <c r="C10" s="118">
        <f aca="true" t="shared" si="1" ref="C10:H10">IF(AND(C6&lt;$A$21,C6&gt;$A$20),MAX($E$20:$E$21),IF(AND(C6&lt;$A$22,C6&gt;$A$21),MAX($E$21:$E$22),IF(AND(C6&lt;$A$23,C6&gt;$A$22),MAX($E$22:$E$23),IF(AND(C6&lt;$A$24,C6&gt;$A$23),MAX($E$23:$E$24),""))))</f>
      </c>
      <c r="D10" s="118">
        <f t="shared" si="1"/>
      </c>
      <c r="E10" s="118">
        <f t="shared" si="1"/>
        <v>0.08743764515127833</v>
      </c>
      <c r="F10" s="118">
        <f t="shared" si="1"/>
        <v>0.08743764515127833</v>
      </c>
      <c r="G10" s="118">
        <f t="shared" si="1"/>
        <v>0.08743764515127833</v>
      </c>
      <c r="H10" s="118">
        <f t="shared" si="1"/>
      </c>
      <c r="I10" s="35"/>
      <c r="J10" s="43" t="s">
        <v>87</v>
      </c>
      <c r="K10" s="42"/>
      <c r="L10" s="44"/>
      <c r="M10" s="44"/>
      <c r="N10" s="50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thickTop="1">
      <c r="A11" s="35"/>
      <c r="B11" s="35"/>
      <c r="C11" s="35"/>
      <c r="D11" s="45"/>
      <c r="E11" s="35">
        <v>-0.5173576832013292</v>
      </c>
      <c r="F11" s="35">
        <v>-0.7080198692008102</v>
      </c>
      <c r="G11" s="35">
        <v>-0.7802973860828928</v>
      </c>
      <c r="H11" s="44"/>
      <c r="I11" s="35"/>
      <c r="J11" s="35"/>
      <c r="K11" s="42"/>
      <c r="L11" s="44"/>
      <c r="M11" s="434" t="s">
        <v>228</v>
      </c>
      <c r="N11" s="409">
        <v>0.735204</v>
      </c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43" t="s">
        <v>114</v>
      </c>
      <c r="B12" s="35"/>
      <c r="C12" s="35"/>
      <c r="D12" s="45"/>
      <c r="E12" s="35">
        <v>0.08743764515127833</v>
      </c>
      <c r="F12" s="35">
        <v>0.08743764515127833</v>
      </c>
      <c r="G12" s="35">
        <v>0.08743764515127833</v>
      </c>
      <c r="H12" s="35"/>
      <c r="I12" s="35"/>
      <c r="J12" s="43" t="s">
        <v>232</v>
      </c>
      <c r="K12" s="35"/>
      <c r="L12" s="35"/>
      <c r="M12" s="435" t="s">
        <v>229</v>
      </c>
      <c r="N12" s="411">
        <v>-0.0121995</v>
      </c>
      <c r="O12" s="3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43" t="s">
        <v>115</v>
      </c>
      <c r="B13" s="35"/>
      <c r="C13" s="35"/>
      <c r="D13" s="45"/>
      <c r="E13" s="35"/>
      <c r="F13" s="35"/>
      <c r="G13" s="35"/>
      <c r="H13" s="35"/>
      <c r="I13" s="35"/>
      <c r="J13" s="43" t="s">
        <v>116</v>
      </c>
      <c r="K13" s="35"/>
      <c r="L13" s="35"/>
      <c r="M13" s="435" t="s">
        <v>230</v>
      </c>
      <c r="N13" s="412">
        <v>3.69005E-05</v>
      </c>
      <c r="O13" s="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thickBot="1">
      <c r="A14" s="43" t="s">
        <v>87</v>
      </c>
      <c r="B14" s="35"/>
      <c r="C14" s="35"/>
      <c r="D14" s="45"/>
      <c r="E14" s="35"/>
      <c r="F14" s="35"/>
      <c r="G14" s="35"/>
      <c r="H14" s="35"/>
      <c r="I14" s="35"/>
      <c r="J14" s="35"/>
      <c r="K14" s="35"/>
      <c r="L14" s="35"/>
      <c r="M14" s="436" t="s">
        <v>231</v>
      </c>
      <c r="N14" s="415">
        <v>-4.62693E-08</v>
      </c>
      <c r="O14" s="3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thickTop="1">
      <c r="A15" s="35"/>
      <c r="B15" s="35"/>
      <c r="C15" s="35"/>
      <c r="D15" s="4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35"/>
      <c r="B16" s="35"/>
      <c r="C16" s="35"/>
      <c r="D16" s="4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36" t="s">
        <v>186</v>
      </c>
      <c r="B18" s="36"/>
      <c r="C18" s="218">
        <v>0</v>
      </c>
      <c r="D18" s="218">
        <v>500</v>
      </c>
      <c r="E18" s="217" t="s">
        <v>83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63.75">
      <c r="A19" s="254" t="s">
        <v>18</v>
      </c>
      <c r="B19" s="266" t="s">
        <v>19</v>
      </c>
      <c r="C19" s="268" t="s">
        <v>24</v>
      </c>
      <c r="D19" s="268" t="s">
        <v>23</v>
      </c>
      <c r="E19" s="317" t="s">
        <v>177</v>
      </c>
      <c r="F19" s="318" t="s">
        <v>20</v>
      </c>
      <c r="G19" s="254" t="s">
        <v>21</v>
      </c>
      <c r="H19" s="254" t="s">
        <v>22</v>
      </c>
      <c r="I19" s="99"/>
      <c r="J19" s="23" t="s">
        <v>63</v>
      </c>
      <c r="K19" s="23" t="s">
        <v>75</v>
      </c>
      <c r="L19" s="41"/>
      <c r="M19" s="41"/>
      <c r="N19" s="35"/>
      <c r="O19" s="3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5">
        <v>53.543</v>
      </c>
      <c r="B20" s="6">
        <v>0.22</v>
      </c>
      <c r="C20" s="46">
        <f>0.735204-0.0121995*A20+0.0000369005*A20^2-0.0000000462693*A20^3</f>
        <v>0.18069214203456624</v>
      </c>
      <c r="D20" s="46">
        <f>ABS(B20-C20)</f>
        <v>0.03930785796543376</v>
      </c>
      <c r="E20" s="69">
        <f>D20/SQRT(3)</f>
        <v>0.02269440237761076</v>
      </c>
      <c r="F20" s="88">
        <f>H20/G20</f>
        <v>0.061403508771929835</v>
      </c>
      <c r="G20" s="9">
        <v>2.28</v>
      </c>
      <c r="H20" s="9">
        <v>0.14</v>
      </c>
      <c r="I20" s="39"/>
      <c r="J20" s="48">
        <f>A20/100</f>
        <v>0.53543</v>
      </c>
      <c r="K20" s="47" t="str">
        <f>IF(F20&lt;J20,"Favorable")</f>
        <v>Favorable</v>
      </c>
      <c r="L20" s="44"/>
      <c r="M20" s="44"/>
      <c r="N20" s="35"/>
      <c r="O20" s="3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5">
        <v>131.941</v>
      </c>
      <c r="B21" s="6">
        <v>-0.46</v>
      </c>
      <c r="C21" s="46">
        <f>0.735204-0.0121995*A21+0.0000369005*A21^2-0.0000000462693*A21^3</f>
        <v>-0.33830582764925</v>
      </c>
      <c r="D21" s="46">
        <f>ABS(B21-C21)</f>
        <v>0.12169417235075003</v>
      </c>
      <c r="E21" s="69">
        <f>D21/SQRT(3)</f>
        <v>0.07026016316551424</v>
      </c>
      <c r="F21" s="88">
        <f>H21/G21</f>
        <v>0.14473684210526316</v>
      </c>
      <c r="G21" s="9">
        <v>2.28</v>
      </c>
      <c r="H21" s="9">
        <v>0.33</v>
      </c>
      <c r="I21" s="39"/>
      <c r="J21" s="48">
        <f>A21/100</f>
        <v>1.31941</v>
      </c>
      <c r="K21" s="47" t="str">
        <f>IF(F21&lt;J21,"Favorable")</f>
        <v>Favorable</v>
      </c>
      <c r="L21" s="44"/>
      <c r="M21" s="44"/>
      <c r="N21" s="35"/>
      <c r="O21" s="3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5">
        <v>229.939</v>
      </c>
      <c r="B22" s="6">
        <v>-0.53</v>
      </c>
      <c r="C22" s="46">
        <f>0.735204-0.0121995*A22+0.0000369005*A22^2-0.0000000462693*A22^3</f>
        <v>-0.6814464438961926</v>
      </c>
      <c r="D22" s="46">
        <f>ABS(B22-C22)</f>
        <v>0.15144644389619255</v>
      </c>
      <c r="E22" s="69">
        <f>D22/SQRT(3)</f>
        <v>0.08743764515127833</v>
      </c>
      <c r="F22" s="88">
        <f>H22/G22</f>
        <v>0.28169014084507044</v>
      </c>
      <c r="G22" s="9">
        <v>2.13</v>
      </c>
      <c r="H22" s="9">
        <v>0.6</v>
      </c>
      <c r="I22" s="39"/>
      <c r="J22" s="48">
        <f>A22/100</f>
        <v>2.29939</v>
      </c>
      <c r="K22" s="47" t="str">
        <f>IF(F22&lt;J22,"Favorable")</f>
        <v>Favorable</v>
      </c>
      <c r="L22" s="44"/>
      <c r="M22" s="44"/>
      <c r="N22" s="35"/>
      <c r="O22" s="3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5">
        <v>327.937</v>
      </c>
      <c r="B23" s="6">
        <v>-1.01</v>
      </c>
      <c r="C23" s="46">
        <f>0.735204-0.0121995*A23+0.0000369005*A23^2-0.0000000462693*A23^3</f>
        <v>-0.9288746162783559</v>
      </c>
      <c r="D23" s="46">
        <f>ABS(B23-C23)</f>
        <v>0.08112538372164413</v>
      </c>
      <c r="E23" s="69">
        <f>D23/SQRT(3)</f>
        <v>0.04683776212980292</v>
      </c>
      <c r="F23" s="88">
        <f>H23/G23</f>
        <v>0.41</v>
      </c>
      <c r="G23" s="9">
        <v>2</v>
      </c>
      <c r="H23" s="9">
        <v>0.82</v>
      </c>
      <c r="I23" s="39"/>
      <c r="J23" s="48">
        <f>A23/100</f>
        <v>3.27937</v>
      </c>
      <c r="K23" s="47" t="str">
        <f>IF(F23&lt;J23,"Favorable")</f>
        <v>Favorable</v>
      </c>
      <c r="L23" s="44"/>
      <c r="M23" s="44"/>
      <c r="N23" s="35"/>
      <c r="O23" s="3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5">
        <v>474.933</v>
      </c>
      <c r="B24" s="6">
        <v>-1.68</v>
      </c>
      <c r="C24" s="46">
        <f>0.735204-0.0121995*A24+0.0000369005*A24^2-0.0000000462693*A24^3</f>
        <v>-1.6920839624055422</v>
      </c>
      <c r="D24" s="46">
        <f>ABS(B24-C24)</f>
        <v>0.012083962405542215</v>
      </c>
      <c r="E24" s="69">
        <f>D24/SQRT(3)</f>
        <v>0.006976678947717116</v>
      </c>
      <c r="F24" s="88">
        <f>H24/G24</f>
        <v>0.6</v>
      </c>
      <c r="G24" s="9">
        <v>2</v>
      </c>
      <c r="H24" s="9">
        <v>1.2</v>
      </c>
      <c r="I24" s="39"/>
      <c r="J24" s="48">
        <f>A24/100</f>
        <v>4.74933</v>
      </c>
      <c r="K24" s="47" t="str">
        <f>IF(F24&lt;J24,"Favorable")</f>
        <v>Favorable</v>
      </c>
      <c r="L24" s="44"/>
      <c r="M24" s="44"/>
      <c r="N24" s="35"/>
      <c r="O24" s="3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44"/>
      <c r="B25" s="44"/>
      <c r="C25" s="40"/>
      <c r="D25" s="40"/>
      <c r="E25" s="39"/>
      <c r="F25" s="42"/>
      <c r="G25" s="44"/>
      <c r="H25" s="44"/>
      <c r="I25" s="39"/>
      <c r="J25" s="64"/>
      <c r="K25" s="35"/>
      <c r="L25" s="44"/>
      <c r="M25" s="44"/>
      <c r="N25" s="35"/>
      <c r="O25" s="3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44"/>
      <c r="B26" s="44"/>
      <c r="C26" s="40"/>
      <c r="D26" s="45" t="s">
        <v>78</v>
      </c>
      <c r="E26" s="39"/>
      <c r="F26" s="42"/>
      <c r="G26" s="44"/>
      <c r="H26" s="44"/>
      <c r="I26" s="39"/>
      <c r="J26" s="64"/>
      <c r="K26" s="35"/>
      <c r="L26" s="44"/>
      <c r="M26" s="44"/>
      <c r="N26" s="35"/>
      <c r="O26" s="3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35"/>
      <c r="B27" s="35"/>
      <c r="C27" s="35"/>
      <c r="D27" s="35" t="s">
        <v>77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35"/>
      <c r="B28" s="35"/>
      <c r="C28" s="35"/>
      <c r="D28" s="35" t="s">
        <v>76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35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35" t="s">
        <v>27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63.75">
      <c r="A31" s="260" t="s">
        <v>18</v>
      </c>
      <c r="B31" s="261" t="s">
        <v>19</v>
      </c>
      <c r="C31" s="262" t="s">
        <v>24</v>
      </c>
      <c r="D31" s="262" t="s">
        <v>23</v>
      </c>
      <c r="E31" s="120" t="s">
        <v>178</v>
      </c>
      <c r="F31" s="254" t="s">
        <v>20</v>
      </c>
      <c r="G31" s="267" t="s">
        <v>21</v>
      </c>
      <c r="H31" s="254" t="s">
        <v>22</v>
      </c>
      <c r="I31" s="99"/>
      <c r="J31" s="41"/>
      <c r="K31" s="41"/>
      <c r="L31" s="41"/>
      <c r="M31" s="35"/>
      <c r="N31" s="35"/>
      <c r="O31" s="3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23">
        <v>131.941</v>
      </c>
      <c r="B32" s="98">
        <v>-0.46</v>
      </c>
      <c r="C32" s="84">
        <f>-1.67281+0.0168874*A32-0.000067069*A32^2+0.0000000662826*A32^3</f>
        <v>-0.45999184773099366</v>
      </c>
      <c r="D32" s="84">
        <f>B32-C32</f>
        <v>-8.152269006356239E-06</v>
      </c>
      <c r="E32" s="125">
        <f>ABS(D32/SQRT(3))</f>
        <v>4.7067147053260175E-06</v>
      </c>
      <c r="F32" s="7">
        <f>H32/G32</f>
        <v>0.14473684210526316</v>
      </c>
      <c r="G32" s="8">
        <v>2.28</v>
      </c>
      <c r="H32" s="9">
        <v>0.33</v>
      </c>
      <c r="I32" s="100"/>
      <c r="J32" s="42"/>
      <c r="K32" s="44"/>
      <c r="L32" s="44"/>
      <c r="M32" s="35"/>
      <c r="N32" s="35"/>
      <c r="O32" s="3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23">
        <v>229.939</v>
      </c>
      <c r="B33" s="98">
        <v>-0.53</v>
      </c>
      <c r="C33" s="84">
        <f>-1.67281+0.0168874*A33-0.000067069*A33^2+0.0000000662826*A33^3</f>
        <v>-0.5299876224247014</v>
      </c>
      <c r="D33" s="84">
        <f>B33-C33</f>
        <v>-1.2377575298594401E-05</v>
      </c>
      <c r="E33" s="125">
        <f>ABS(D33/SQRT(3))</f>
        <v>7.146196430558341E-06</v>
      </c>
      <c r="F33" s="7">
        <f>H33/G33</f>
        <v>0.28169014084507044</v>
      </c>
      <c r="G33" s="8">
        <v>2.13</v>
      </c>
      <c r="H33" s="9">
        <v>0.6</v>
      </c>
      <c r="I33" s="100"/>
      <c r="J33" s="42"/>
      <c r="K33" s="44"/>
      <c r="L33" s="44"/>
      <c r="M33" s="35"/>
      <c r="N33" s="35"/>
      <c r="O33" s="3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23">
        <v>327.937</v>
      </c>
      <c r="B34" s="98">
        <v>-1.01</v>
      </c>
      <c r="C34" s="84">
        <f>-1.67281+0.0168874*A34-0.000067069*A34^2+0.0000000662826*A34^3</f>
        <v>-1.0099832367478636</v>
      </c>
      <c r="D34" s="84">
        <f>B34-C34</f>
        <v>-1.6763252136398066E-05</v>
      </c>
      <c r="E34" s="383">
        <f>ABS(D34/SQRT(3))</f>
        <v>9.678268133442993E-06</v>
      </c>
      <c r="F34" s="7">
        <f>H34/G34</f>
        <v>0.41</v>
      </c>
      <c r="G34" s="8">
        <v>2</v>
      </c>
      <c r="H34" s="9">
        <v>0.82</v>
      </c>
      <c r="I34" s="100"/>
      <c r="J34" s="42"/>
      <c r="K34" s="44"/>
      <c r="L34" s="44"/>
      <c r="M34" s="35"/>
      <c r="N34" s="35"/>
      <c r="O34" s="3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23">
        <v>474.933</v>
      </c>
      <c r="B35" s="98">
        <v>-1.68</v>
      </c>
      <c r="C35" s="326">
        <f>-1.67281+0.0168874*A35-0.000067069*A35^2+0.0000000662826*A35^3</f>
        <v>-1.6799759515061092</v>
      </c>
      <c r="D35" s="84">
        <f>B35-C35</f>
        <v>-2.4048493890704847E-05</v>
      </c>
      <c r="E35" s="125">
        <f>ABS(D35/SQRT(3))</f>
        <v>1.3884404421403516E-05</v>
      </c>
      <c r="F35" s="7">
        <f>H35/G35</f>
        <v>0.6</v>
      </c>
      <c r="G35" s="8">
        <v>2</v>
      </c>
      <c r="H35" s="9">
        <v>1.2</v>
      </c>
      <c r="I35" s="100"/>
      <c r="J35" s="42"/>
      <c r="K35" s="44"/>
      <c r="L35" s="44"/>
      <c r="M35" s="35"/>
      <c r="N35" s="35"/>
      <c r="O35" s="3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35"/>
      <c r="B36" s="35"/>
      <c r="C36" s="4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35" t="s">
        <v>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35" t="s">
        <v>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43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86" t="s">
        <v>0</v>
      </c>
      <c r="B40" s="85"/>
      <c r="C40" s="35"/>
      <c r="D40" s="51" t="s">
        <v>36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43" t="s">
        <v>3</v>
      </c>
      <c r="B43" s="35"/>
      <c r="C43" s="33">
        <f>IF(AND('Incert. PAR'!$D13=0,'Incert. PAR'!$H$2=2),'Incert. PAR'!$F13,IF(AND('Incert. PAR'!$D13=0,'Incert. PAR'!$H$2=1),'Incert. PAR'!$Q13,""))</f>
      </c>
      <c r="D43" s="33">
        <f>IF(AND('Incert. PAR'!$D14=0,'Incert. PAR'!$H$2=2),'Incert. PAR'!$F14,IF(AND('Incert. PAR'!$D14=0,'Incert. PAR'!$H$2=1),'Incert. PAR'!$Q14,""))</f>
      </c>
      <c r="E43" s="33">
        <f>IF(AND('Incert. PAR'!$D15=0,'Incert. PAR'!$H$2=2),'Incert. PAR'!$F15,IF(AND('Incert. PAR'!$D15=0,'Incert. PAR'!$H$2=1),'Incert. PAR'!$Q15,""))</f>
        <v>174.93</v>
      </c>
      <c r="F43" s="33">
        <f>IF(AND('Incert. PAR'!$D16=0,'Incert. PAR'!$H$2=2),'Incert. PAR'!$F16,IF(AND('Incert. PAR'!$D16=0,'Incert. PAR'!$H$2=1),'Incert. PAR'!$Q16,""))</f>
        <v>240.478</v>
      </c>
      <c r="G43" s="33">
        <f>IF(AND('Incert. PAR'!$D17=0,'Incert. PAR'!$H$2=2),'Incert. PAR'!$F17,IF(AND('Incert. PAR'!$D17=0,'Incert. PAR'!$H$2=1),'Incert. PAR'!$Q17,""))</f>
        <v>270.403</v>
      </c>
      <c r="H43" s="33">
        <f>IF(AND('Incert. PAR'!$D18=0,'Incert. PAR'!$H$2=2),'Incert. PAR'!$F18,IF(AND('Incert. PAR'!$D18=0,'Incert. PAR'!$H$2=1),'Incert. PAR'!$Q18,""))</f>
      </c>
      <c r="I43" s="35"/>
      <c r="J43" s="35"/>
      <c r="K43" s="35"/>
      <c r="L43" s="35"/>
      <c r="M43" s="35"/>
      <c r="N43" s="35"/>
      <c r="O43" s="3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thickBot="1">
      <c r="A44" s="43"/>
      <c r="B44" s="35"/>
      <c r="C44" s="40"/>
      <c r="D44" s="40"/>
      <c r="E44" s="40"/>
      <c r="F44" s="40"/>
      <c r="G44" s="40"/>
      <c r="H44" s="40"/>
      <c r="I44" s="35"/>
      <c r="J44" s="35"/>
      <c r="K44" s="35"/>
      <c r="L44" s="35"/>
      <c r="M44" s="35"/>
      <c r="N44" s="35"/>
      <c r="O44" s="3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thickTop="1">
      <c r="A45" s="43" t="s">
        <v>1</v>
      </c>
      <c r="B45" s="35"/>
      <c r="C45" s="84">
        <f aca="true" t="shared" si="2" ref="C45:H45">IF(C43="","",+$N$45+$N$46*C43+$N$47*C43^2+$N$48*C43^3)</f>
      </c>
      <c r="D45" s="84">
        <f t="shared" si="2"/>
      </c>
      <c r="E45" s="84">
        <f t="shared" si="2"/>
        <v>-0.41623518124509673</v>
      </c>
      <c r="F45" s="84">
        <f t="shared" si="2"/>
        <v>-0.5685634479567024</v>
      </c>
      <c r="G45" s="84">
        <f t="shared" si="2"/>
        <v>-0.699851896627576</v>
      </c>
      <c r="H45" s="84">
        <f t="shared" si="2"/>
      </c>
      <c r="I45" s="35"/>
      <c r="J45" s="35"/>
      <c r="K45" s="35"/>
      <c r="L45" s="35"/>
      <c r="M45" s="408" t="s">
        <v>228</v>
      </c>
      <c r="N45" s="409">
        <v>-1.67281</v>
      </c>
      <c r="O45" s="3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35"/>
      <c r="B46" s="35"/>
      <c r="C46" s="126">
        <f aca="true" t="shared" si="3" ref="C46:H46">IF(AND(C43&lt;$A$33,C6&gt;$A$32),MAX($E$32:$E$33),IF(AND(C43&lt;$A$34,C43&gt;$A$33),MAX($E$33:$E$34),IF(AND(C43&lt;$A$35,C43&gt;$A$34),MAX($E$34:$E$35),IF(AND(C43&lt;$A$36,C43&gt;$A$35),MAX($E$35:$E$36),""))))</f>
      </c>
      <c r="D46" s="126">
        <f t="shared" si="3"/>
      </c>
      <c r="E46" s="126">
        <f t="shared" si="3"/>
        <v>7.146196430558341E-06</v>
      </c>
      <c r="F46" s="327">
        <f t="shared" si="3"/>
        <v>9.678268133442993E-06</v>
      </c>
      <c r="G46" s="327">
        <f t="shared" si="3"/>
        <v>9.678268133442993E-06</v>
      </c>
      <c r="H46" s="126">
        <f t="shared" si="3"/>
      </c>
      <c r="I46" s="35"/>
      <c r="J46" s="43" t="s">
        <v>232</v>
      </c>
      <c r="K46" s="35"/>
      <c r="L46" s="35"/>
      <c r="M46" s="410" t="s">
        <v>229</v>
      </c>
      <c r="N46" s="411">
        <v>0.0168874</v>
      </c>
      <c r="O46" s="3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35"/>
      <c r="B47" s="35"/>
      <c r="C47" s="35"/>
      <c r="D47" s="35"/>
      <c r="E47" s="35"/>
      <c r="F47" s="35"/>
      <c r="G47" s="35"/>
      <c r="H47" s="35"/>
      <c r="I47" s="35"/>
      <c r="J47" s="43" t="s">
        <v>117</v>
      </c>
      <c r="K47" s="35"/>
      <c r="L47" s="35"/>
      <c r="M47" s="410" t="s">
        <v>230</v>
      </c>
      <c r="N47" s="412">
        <v>-6.7069E-05</v>
      </c>
      <c r="O47" s="3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thickBot="1">
      <c r="A48" s="77" t="s">
        <v>95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413" t="s">
        <v>231</v>
      </c>
      <c r="N48" s="415">
        <v>6.62826E-08</v>
      </c>
      <c r="O48" s="3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thickTop="1">
      <c r="A49" s="77" t="s">
        <v>86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43" t="s">
        <v>87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mergeCells count="2">
    <mergeCell ref="H5:K5"/>
    <mergeCell ref="E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8"/>
  <sheetViews>
    <sheetView zoomScale="75" zoomScaleNormal="75" workbookViewId="0" topLeftCell="A16">
      <selection activeCell="G45" sqref="G45"/>
    </sheetView>
  </sheetViews>
  <sheetFormatPr defaultColWidth="11.421875" defaultRowHeight="12.75"/>
  <cols>
    <col min="2" max="2" width="15.57421875" style="0" customWidth="1"/>
    <col min="3" max="3" width="13.140625" style="0" customWidth="1"/>
    <col min="4" max="4" width="14.421875" style="0" customWidth="1"/>
    <col min="5" max="5" width="14.7109375" style="0" customWidth="1"/>
    <col min="6" max="6" width="14.57421875" style="0" customWidth="1"/>
    <col min="8" max="8" width="15.140625" style="0" customWidth="1"/>
    <col min="9" max="9" width="6.00390625" style="0" customWidth="1"/>
    <col min="10" max="10" width="15.7109375" style="0" bestFit="1" customWidth="1"/>
    <col min="11" max="11" width="15.28125" style="0" customWidth="1"/>
    <col min="12" max="12" width="5.140625" style="0" customWidth="1"/>
    <col min="13" max="13" width="7.57421875" style="0" customWidth="1"/>
    <col min="14" max="14" width="18.421875" style="0" customWidth="1"/>
  </cols>
  <sheetData>
    <row r="1" spans="1:45" ht="13.5" thickBot="1">
      <c r="A1" s="43" t="s">
        <v>4</v>
      </c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.75" thickBot="1">
      <c r="A2" s="43" t="s">
        <v>6</v>
      </c>
      <c r="B2" s="35" t="s">
        <v>15</v>
      </c>
      <c r="C2" s="35"/>
      <c r="D2" s="35"/>
      <c r="E2" s="516" t="s">
        <v>52</v>
      </c>
      <c r="F2" s="523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43" t="s">
        <v>2</v>
      </c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>
      <c r="A5" s="107" t="s">
        <v>180</v>
      </c>
      <c r="B5" s="108"/>
      <c r="C5" s="35" t="s">
        <v>17</v>
      </c>
      <c r="D5" s="35"/>
      <c r="E5" s="35"/>
      <c r="F5" s="35"/>
      <c r="G5" s="35"/>
      <c r="H5" s="518"/>
      <c r="I5" s="518"/>
      <c r="J5" s="518"/>
      <c r="K5" s="518"/>
      <c r="L5" s="518"/>
      <c r="M5" s="40"/>
      <c r="N5" s="44"/>
      <c r="O5" s="316"/>
      <c r="P5" s="3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2.75">
      <c r="A6" s="43" t="s">
        <v>57</v>
      </c>
      <c r="B6" s="35"/>
      <c r="C6" s="33">
        <f>IF(AND('Incert. PAR'!$D13=3,'Incert. PAR'!$H$2=2),'Incert. PAR'!$F13,IF(AND('Incert. PAR'!$D13=3,'Incert. PAR'!$H$2=1),'Incert. PAR'!$Q13,""))</f>
      </c>
      <c r="D6" s="33">
        <f>IF(AND('Incert. PAR'!$D14=3,'Incert. PAR'!$H$2=2),'Incert. PAR'!$F14,IF(AND('Incert. PAR'!$D14=3,'Incert. PAR'!$H$2=1),'Incert. PAR'!$Q14,""))</f>
      </c>
      <c r="E6" s="33">
        <f>IF(AND('Incert. PAR'!$D15=3,'Incert. PAR'!$H$2=2),'Incert. PAR'!$F15,IF(AND('Incert. PAR'!$D15=3,'Incert. PAR'!$H$2=1),'Incert. PAR'!$Q15,""))</f>
      </c>
      <c r="F6" s="33">
        <f>IF(AND('Incert. PAR'!$D16=3,'Incert. PAR'!$H$2=2),'Incert. PAR'!$F16,IF(AND('Incert. PAR'!$D16=3,'Incert. PAR'!$H$2=1),'Incert. PAR'!$Q16,""))</f>
      </c>
      <c r="G6" s="33">
        <f>IF(AND('Incert. PAR'!$D17=3,'Incert. PAR'!$H$2=2),'Incert. PAR'!$F17,IF(AND('Incert. PAR'!$D17=3,'Incert. PAR'!$H$2=1),'Incert. PAR'!$Q17,""))</f>
      </c>
      <c r="H6" s="33">
        <f>IF(AND('Incert. PAR'!$D18=3,'Incert. PAR'!$H$2=2),'Incert. PAR'!$F18,IF(AND('Incert. PAR'!$D18=3,'Incert. PAR'!$H$2=1),'Incert. PAR'!$Q18,""))</f>
      </c>
      <c r="I6" s="40"/>
      <c r="J6" s="40"/>
      <c r="K6" s="40"/>
      <c r="L6" s="42"/>
      <c r="M6" s="44"/>
      <c r="N6" s="44"/>
      <c r="O6" s="417"/>
      <c r="P6" s="4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.75">
      <c r="A7" s="43"/>
      <c r="B7" s="35"/>
      <c r="C7" s="40"/>
      <c r="D7" s="40"/>
      <c r="E7" s="40"/>
      <c r="F7" s="40"/>
      <c r="G7" s="40"/>
      <c r="H7" s="40"/>
      <c r="I7" s="40"/>
      <c r="J7" s="40"/>
      <c r="K7" s="40"/>
      <c r="L7" s="42"/>
      <c r="M7" s="44"/>
      <c r="N7" s="44"/>
      <c r="O7" s="417"/>
      <c r="P7" s="4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>
      <c r="A8" s="35"/>
      <c r="B8" s="35"/>
      <c r="C8" s="127">
        <f aca="true" t="shared" si="0" ref="C8:H8">IF(AND(C6&lt;$A$21,C6&gt;$A$20),MAX($F$20:$F$21),IF(AND(C6&lt;$A$22,C6&gt;$A$21),MAX($F$21:$F$22),IF(AND(C6&lt;$A$23,C6&gt;$A$22),MAX($F$22:$F$23),IF(AND(C6&lt;$A$24,C6&gt;$A$23),MAX($F$23:$F$24),""))))</f>
      </c>
      <c r="D8" s="127">
        <f t="shared" si="0"/>
      </c>
      <c r="E8" s="127">
        <f t="shared" si="0"/>
      </c>
      <c r="F8" s="127">
        <f t="shared" si="0"/>
      </c>
      <c r="G8" s="127">
        <f t="shared" si="0"/>
      </c>
      <c r="H8" s="127">
        <f t="shared" si="0"/>
      </c>
      <c r="I8" s="44"/>
      <c r="J8" s="77" t="s">
        <v>85</v>
      </c>
      <c r="K8" s="40"/>
      <c r="L8" s="42"/>
      <c r="M8" s="44"/>
      <c r="N8" s="44"/>
      <c r="O8" s="417"/>
      <c r="P8" s="4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>
      <c r="A9" s="43" t="s">
        <v>1</v>
      </c>
      <c r="B9" s="35"/>
      <c r="C9" s="46">
        <f aca="true" t="shared" si="1" ref="C9:H9">IF(C6="","",$N$11+$N$12*C6+$N$13*C6^2+$N$14*C6^3)</f>
      </c>
      <c r="D9" s="46">
        <f t="shared" si="1"/>
      </c>
      <c r="E9" s="46">
        <f t="shared" si="1"/>
      </c>
      <c r="F9" s="46">
        <f t="shared" si="1"/>
      </c>
      <c r="G9" s="46">
        <f t="shared" si="1"/>
      </c>
      <c r="H9" s="46">
        <f t="shared" si="1"/>
      </c>
      <c r="I9" s="35"/>
      <c r="J9" s="77" t="s">
        <v>86</v>
      </c>
      <c r="K9" s="40"/>
      <c r="L9" s="42"/>
      <c r="M9" s="44"/>
      <c r="N9" s="44"/>
      <c r="O9" s="417"/>
      <c r="P9" s="41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3.5" thickBot="1">
      <c r="A10" s="43" t="s">
        <v>183</v>
      </c>
      <c r="B10" s="35"/>
      <c r="C10" s="118">
        <f aca="true" t="shared" si="2" ref="C10:H10">IF(AND(C6&lt;$A$21,C6&gt;$A$20),MAX($E$20:$E$21),IF(AND(C6&lt;$A$22,C6&gt;$A$21),MAX($E$21:$E$22),IF(AND(C6&lt;$A$23,C6&gt;$A$22),MAX($E$22:$E$23),IF(AND(C6&lt;$A$24,C6&gt;$A$23),MAX($E$23:$E$24),""))))</f>
      </c>
      <c r="D10" s="118">
        <f t="shared" si="2"/>
      </c>
      <c r="E10" s="118">
        <f t="shared" si="2"/>
      </c>
      <c r="F10" s="118">
        <f t="shared" si="2"/>
      </c>
      <c r="G10" s="118">
        <f t="shared" si="2"/>
      </c>
      <c r="H10" s="118">
        <f t="shared" si="2"/>
      </c>
      <c r="I10" s="44"/>
      <c r="J10" s="43" t="s">
        <v>87</v>
      </c>
      <c r="K10" s="40"/>
      <c r="L10" s="42"/>
      <c r="M10" s="44"/>
      <c r="N10" s="44"/>
      <c r="O10" s="417"/>
      <c r="P10" s="41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3.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34" t="s">
        <v>228</v>
      </c>
      <c r="N11" s="409">
        <v>0.836231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43" t="s">
        <v>114</v>
      </c>
      <c r="B12" s="117"/>
      <c r="C12" s="117"/>
      <c r="D12" s="117"/>
      <c r="E12" s="117"/>
      <c r="F12" s="117"/>
      <c r="G12" s="117"/>
      <c r="H12" s="35"/>
      <c r="I12" s="35"/>
      <c r="J12" s="43" t="s">
        <v>232</v>
      </c>
      <c r="K12" s="35"/>
      <c r="L12" s="35"/>
      <c r="M12" s="435" t="s">
        <v>229</v>
      </c>
      <c r="N12" s="411">
        <v>-0.00513236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43" t="s">
        <v>179</v>
      </c>
      <c r="B13" s="35"/>
      <c r="C13" s="35"/>
      <c r="D13" s="35"/>
      <c r="E13" s="35"/>
      <c r="F13" s="35"/>
      <c r="G13" s="35"/>
      <c r="H13" s="35"/>
      <c r="I13" s="35"/>
      <c r="J13" s="43" t="s">
        <v>116</v>
      </c>
      <c r="K13" s="35"/>
      <c r="L13" s="35"/>
      <c r="M13" s="435" t="s">
        <v>230</v>
      </c>
      <c r="N13" s="412">
        <v>5.5835E-06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thickBot="1">
      <c r="A14" s="43" t="s">
        <v>87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36" t="s">
        <v>231</v>
      </c>
      <c r="N14" s="415">
        <v>-1.7373E-09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3.5" thickTop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36" t="s">
        <v>185</v>
      </c>
      <c r="B18" s="36"/>
      <c r="C18" s="218">
        <v>0</v>
      </c>
      <c r="D18" s="218">
        <v>1500</v>
      </c>
      <c r="E18" s="217" t="s">
        <v>93</v>
      </c>
      <c r="F18" s="35"/>
      <c r="G18" s="91"/>
      <c r="H18" s="35"/>
      <c r="I18" s="35"/>
      <c r="J18" s="35"/>
      <c r="K18" s="35"/>
      <c r="L18" s="35"/>
      <c r="M18" s="35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51.75" customHeight="1">
      <c r="A19" s="254" t="s">
        <v>18</v>
      </c>
      <c r="B19" s="266" t="s">
        <v>19</v>
      </c>
      <c r="C19" s="268" t="s">
        <v>24</v>
      </c>
      <c r="D19" s="268" t="s">
        <v>23</v>
      </c>
      <c r="E19" s="11" t="s">
        <v>177</v>
      </c>
      <c r="F19" s="269" t="s">
        <v>20</v>
      </c>
      <c r="G19" s="272" t="s">
        <v>21</v>
      </c>
      <c r="H19" s="273" t="s">
        <v>22</v>
      </c>
      <c r="I19" s="128"/>
      <c r="J19" s="253" t="s">
        <v>63</v>
      </c>
      <c r="K19" s="254" t="s">
        <v>75</v>
      </c>
      <c r="L19" s="41"/>
      <c r="M19" s="41"/>
      <c r="N19" s="1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2.75">
      <c r="A20" s="5">
        <v>151.66</v>
      </c>
      <c r="B20" s="6">
        <v>0.2</v>
      </c>
      <c r="C20" s="46">
        <f>0.836231-0.00513236*A20+0.0000055835*A20^2-0.0000000017373*A20^3</f>
        <v>0.18022178709392955</v>
      </c>
      <c r="D20" s="46">
        <f>ABS(B20-C20)</f>
        <v>0.019778212906070458</v>
      </c>
      <c r="E20" s="69">
        <f>D20/SQRT(3)</f>
        <v>0.01141895654540951</v>
      </c>
      <c r="F20" s="88">
        <f>H20/G20</f>
        <v>0.15094339622641512</v>
      </c>
      <c r="G20" s="9">
        <v>2.65</v>
      </c>
      <c r="H20" s="9">
        <v>0.4</v>
      </c>
      <c r="I20" s="40"/>
      <c r="J20" s="255">
        <f>A20/100</f>
        <v>1.5166</v>
      </c>
      <c r="K20" s="255" t="str">
        <f>IF(F20&lt;J20,"Favorable")</f>
        <v>Favorable</v>
      </c>
      <c r="L20" s="42"/>
      <c r="M20" s="44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2.75">
      <c r="A21" s="5">
        <v>372.16</v>
      </c>
      <c r="B21" s="6">
        <v>-0.44</v>
      </c>
      <c r="C21" s="46">
        <f>0.836231-0.00513236*A21+0.0000055835*A21^2-0.0000000017373*A21^3</f>
        <v>-0.39004588206501806</v>
      </c>
      <c r="D21" s="46">
        <f>ABS(B21-C21)</f>
        <v>0.049954117934981945</v>
      </c>
      <c r="E21" s="69">
        <f>D21/SQRT(3)</f>
        <v>0.02884102343689214</v>
      </c>
      <c r="F21" s="88">
        <f>H21/G21</f>
        <v>0.4694835680751174</v>
      </c>
      <c r="G21" s="9">
        <v>2.13</v>
      </c>
      <c r="H21" s="9">
        <v>1</v>
      </c>
      <c r="I21" s="40"/>
      <c r="J21" s="255">
        <f>A21/100</f>
        <v>3.7216000000000005</v>
      </c>
      <c r="K21" s="255" t="str">
        <f>IF(F21&lt;J21,"Favorable")</f>
        <v>Favorable</v>
      </c>
      <c r="L21" s="42"/>
      <c r="M21" s="44"/>
      <c r="N21" s="4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5">
        <v>739.65</v>
      </c>
      <c r="B22" s="6">
        <v>-0.55</v>
      </c>
      <c r="C22" s="46">
        <f>0.836231-0.00513236*A22+0.0000055835*A22^2-0.0000000017373*A22^3</f>
        <v>-0.6082832578514985</v>
      </c>
      <c r="D22" s="46">
        <f>ABS(B22-C22)</f>
        <v>0.05828325785149846</v>
      </c>
      <c r="E22" s="69">
        <f>D22/SQRT(3)</f>
        <v>0.03364985460981101</v>
      </c>
      <c r="F22" s="88">
        <f>H22/G22</f>
        <v>1</v>
      </c>
      <c r="G22" s="9">
        <v>2</v>
      </c>
      <c r="H22" s="9">
        <v>2</v>
      </c>
      <c r="I22" s="40"/>
      <c r="J22" s="255">
        <f>A22/100</f>
        <v>7.3965</v>
      </c>
      <c r="K22" s="255" t="str">
        <f>IF(F22&lt;J22,"Favorable")</f>
        <v>Favorable</v>
      </c>
      <c r="L22" s="42"/>
      <c r="M22" s="44"/>
      <c r="N22" s="4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5">
        <v>1107.14</v>
      </c>
      <c r="B23" s="6">
        <v>-0.4</v>
      </c>
      <c r="C23" s="46">
        <f>0.836231-0.00513236*A23+0.0000055835*A23^2-0.0000000017373*A23^3</f>
        <v>-0.35965167966573786</v>
      </c>
      <c r="D23" s="46">
        <f>ABS(B23-C23)</f>
        <v>0.04034832033426217</v>
      </c>
      <c r="E23" s="69">
        <f>D23/SQRT(3)</f>
        <v>0.023295113606335516</v>
      </c>
      <c r="F23" s="88">
        <f>H23/G23</f>
        <v>1.5</v>
      </c>
      <c r="G23" s="9">
        <v>2</v>
      </c>
      <c r="H23" s="9">
        <v>3</v>
      </c>
      <c r="I23" s="40"/>
      <c r="J23" s="255">
        <f>A23/100</f>
        <v>11.0714</v>
      </c>
      <c r="K23" s="255" t="str">
        <f>IF(F23&lt;J23,"Favorable")</f>
        <v>Favorable</v>
      </c>
      <c r="L23" s="42"/>
      <c r="M23" s="44"/>
      <c r="N23" s="4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.75">
      <c r="A24" s="5">
        <v>1401.13</v>
      </c>
      <c r="B24" s="6">
        <v>-0.16</v>
      </c>
      <c r="C24" s="46">
        <f>0.836231-0.00513236*A24+0.0000055835*A24^2-0.0000000017373*A24^3</f>
        <v>-0.17224307896074986</v>
      </c>
      <c r="D24" s="46">
        <f>ABS(B24-C24)</f>
        <v>0.012243078960749859</v>
      </c>
      <c r="E24" s="69">
        <f>D24/SQRT(3)</f>
        <v>0.007068544933698775</v>
      </c>
      <c r="F24" s="88">
        <f>H24/G24</f>
        <v>2</v>
      </c>
      <c r="G24" s="9">
        <v>2</v>
      </c>
      <c r="H24" s="9">
        <v>4</v>
      </c>
      <c r="I24" s="40"/>
      <c r="J24" s="255">
        <f>A24/100</f>
        <v>14.0113</v>
      </c>
      <c r="K24" s="255" t="str">
        <f>IF(F24&lt;J24,"Favorable")</f>
        <v>Favorable</v>
      </c>
      <c r="L24" s="42"/>
      <c r="M24" s="44"/>
      <c r="N24" s="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.75">
      <c r="A25" s="93"/>
      <c r="B25" s="93"/>
      <c r="C25" s="94"/>
      <c r="D25" s="94"/>
      <c r="E25" s="95"/>
      <c r="F25" s="93"/>
      <c r="G25" s="93"/>
      <c r="H25" s="96"/>
      <c r="I25" s="96"/>
      <c r="J25" s="64"/>
      <c r="K25" s="35"/>
      <c r="L25" s="35"/>
      <c r="M25" s="35"/>
      <c r="N25" s="3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43" t="s">
        <v>38</v>
      </c>
      <c r="B26" s="96"/>
      <c r="C26" s="96"/>
      <c r="D26" s="96"/>
      <c r="E26" s="96"/>
      <c r="F26" s="96"/>
      <c r="G26" s="96"/>
      <c r="H26" s="96"/>
      <c r="I26" s="96"/>
      <c r="J26" s="92"/>
      <c r="K26" s="35"/>
      <c r="L26" s="35"/>
      <c r="M26" s="35"/>
      <c r="N26" s="3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.75">
      <c r="A27" s="43"/>
      <c r="B27" s="96"/>
      <c r="C27" s="96"/>
      <c r="D27" s="96"/>
      <c r="E27" s="96"/>
      <c r="F27" s="96"/>
      <c r="G27" s="96"/>
      <c r="H27" s="96"/>
      <c r="I27" s="96"/>
      <c r="J27" s="92"/>
      <c r="K27" s="35"/>
      <c r="L27" s="35"/>
      <c r="M27" s="35"/>
      <c r="N27" s="3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.75">
      <c r="A28" s="43"/>
      <c r="B28" s="96"/>
      <c r="C28" s="96"/>
      <c r="D28" s="96"/>
      <c r="E28" s="96"/>
      <c r="F28" s="96"/>
      <c r="G28" s="96"/>
      <c r="H28" s="96"/>
      <c r="I28" s="96"/>
      <c r="J28" s="92"/>
      <c r="K28" s="35"/>
      <c r="L28" s="35"/>
      <c r="M28" s="35"/>
      <c r="N28" s="3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43"/>
      <c r="B29" s="96"/>
      <c r="C29" s="96"/>
      <c r="D29" s="96"/>
      <c r="E29" s="96"/>
      <c r="F29" s="96"/>
      <c r="G29" s="96"/>
      <c r="H29" s="96"/>
      <c r="I29" s="96"/>
      <c r="J29" s="92"/>
      <c r="K29" s="35"/>
      <c r="L29" s="35"/>
      <c r="M29" s="35"/>
      <c r="N29" s="3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.75">
      <c r="A30" s="96"/>
      <c r="B30" s="96"/>
      <c r="C30" s="96"/>
      <c r="D30" s="96"/>
      <c r="E30" s="96"/>
      <c r="F30" s="96"/>
      <c r="G30" s="96"/>
      <c r="H30" s="96"/>
      <c r="I30" s="96"/>
      <c r="J30" s="92"/>
      <c r="K30" s="35"/>
      <c r="L30" s="35"/>
      <c r="M30" s="35"/>
      <c r="N30" s="3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51">
      <c r="A31" s="254" t="s">
        <v>18</v>
      </c>
      <c r="B31" s="254" t="s">
        <v>19</v>
      </c>
      <c r="C31" s="262" t="s">
        <v>24</v>
      </c>
      <c r="D31" s="262" t="s">
        <v>23</v>
      </c>
      <c r="E31" s="120" t="s">
        <v>182</v>
      </c>
      <c r="F31" s="254" t="s">
        <v>20</v>
      </c>
      <c r="G31" s="254" t="s">
        <v>21</v>
      </c>
      <c r="H31" s="254" t="s">
        <v>22</v>
      </c>
      <c r="I31" s="40"/>
      <c r="J31" s="99"/>
      <c r="K31" s="35"/>
      <c r="L31" s="35"/>
      <c r="M31" s="35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23">
        <v>372.16</v>
      </c>
      <c r="B32" s="6">
        <v>-0.44</v>
      </c>
      <c r="C32" s="271">
        <f>0.038718-0.00187538*A32+0.00000170777*A32^2-0.000000000335815*A32^3</f>
        <v>-0.44000172567990453</v>
      </c>
      <c r="D32" s="271">
        <f>B32-C32</f>
        <v>1.7256799045295423E-06</v>
      </c>
      <c r="E32" s="129">
        <f>D32/SQRT(3)</f>
        <v>9.96321757415259E-07</v>
      </c>
      <c r="F32" s="7">
        <f>H32/G32</f>
        <v>0.4694835680751174</v>
      </c>
      <c r="G32" s="8">
        <v>2.13</v>
      </c>
      <c r="H32" s="9">
        <v>1</v>
      </c>
      <c r="I32" s="40"/>
      <c r="J32" s="40"/>
      <c r="K32" s="35"/>
      <c r="L32" s="35"/>
      <c r="M32" s="35"/>
      <c r="N32" s="3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123">
        <v>739.65</v>
      </c>
      <c r="B33" s="6">
        <v>-0.55</v>
      </c>
      <c r="C33" s="84">
        <f>0.038718-0.00187538*A33+0.00000170777*A33^2-0.000000000335815*A33^3</f>
        <v>-0.5500036826199661</v>
      </c>
      <c r="D33" s="84">
        <f>B33-C33</f>
        <v>3.6826199660833225E-06</v>
      </c>
      <c r="E33" s="129">
        <f>D33/SQRT(3)</f>
        <v>2.1261616287412968E-06</v>
      </c>
      <c r="F33" s="7">
        <f>H33/G33</f>
        <v>1</v>
      </c>
      <c r="G33" s="8">
        <v>2</v>
      </c>
      <c r="H33" s="9">
        <v>2</v>
      </c>
      <c r="I33" s="40"/>
      <c r="J33" s="40"/>
      <c r="K33" s="35"/>
      <c r="L33" s="35"/>
      <c r="M33" s="35"/>
      <c r="N33" s="3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23">
        <v>1107.14</v>
      </c>
      <c r="B34" s="6">
        <v>-0.4</v>
      </c>
      <c r="C34" s="84">
        <f>0.038718-0.00187538*A34+0.00000170777*A34^2-0.000000000335815*A34^3</f>
        <v>-0.40000590323370305</v>
      </c>
      <c r="D34" s="84">
        <f>B34-C34</f>
        <v>5.903233703030697E-06</v>
      </c>
      <c r="E34" s="129">
        <f>D34/SQRT(3)</f>
        <v>3.4082335675340443E-06</v>
      </c>
      <c r="F34" s="7">
        <f>H34/G34</f>
        <v>1.5</v>
      </c>
      <c r="G34" s="8">
        <v>2</v>
      </c>
      <c r="H34" s="9">
        <v>3</v>
      </c>
      <c r="I34" s="40"/>
      <c r="J34" s="40"/>
      <c r="K34" s="35"/>
      <c r="L34" s="35"/>
      <c r="M34" s="35"/>
      <c r="N34" s="3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123">
        <v>1401.13</v>
      </c>
      <c r="B35" s="6">
        <v>-0.16</v>
      </c>
      <c r="C35" s="84">
        <f>0.038718-0.00187538*A35+0.00000170777*A35^2-0.000000000335815*A35^3</f>
        <v>-0.16000786510816212</v>
      </c>
      <c r="D35" s="84">
        <f>B35-C35</f>
        <v>7.865108162113943E-06</v>
      </c>
      <c r="E35" s="129">
        <f>D35/SQRT(3)</f>
        <v>4.540922314602008E-06</v>
      </c>
      <c r="F35" s="7">
        <f>H35/G35</f>
        <v>2</v>
      </c>
      <c r="G35" s="8">
        <v>2</v>
      </c>
      <c r="H35" s="9">
        <v>4</v>
      </c>
      <c r="I35" s="40"/>
      <c r="J35" s="40"/>
      <c r="K35" s="35"/>
      <c r="L35" s="35"/>
      <c r="M35" s="35"/>
      <c r="N35" s="3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.75">
      <c r="A36" s="35"/>
      <c r="B36" s="35"/>
      <c r="C36" s="7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35" t="s">
        <v>94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35" t="s">
        <v>32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43" t="s">
        <v>62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2" t="s">
        <v>180</v>
      </c>
      <c r="B41" s="1"/>
      <c r="C41" s="35" t="s">
        <v>37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43" t="s">
        <v>3</v>
      </c>
      <c r="B43" s="35"/>
      <c r="C43" s="33">
        <f>IF(AND('Incert. PAR'!$D13=3,'Incert. PAR'!$H$2=2),'Incert. PAR'!$F13,IF(AND('Incert. PAR'!$D13=3,'Incert. PAR'!$H$2=1),'Incert. PAR'!$Q13,""))</f>
      </c>
      <c r="D43" s="33">
        <f>IF(AND('Incert. PAR'!$D14=3,'Incert. PAR'!$H$2=2),'Incert. PAR'!$F14,IF(AND('Incert. PAR'!$D14=3,'Incert. PAR'!$H$2=1),'Incert. PAR'!$Q14,""))</f>
      </c>
      <c r="E43" s="33">
        <f>IF(AND('Incert. PAR'!$D15=3,'Incert. PAR'!$H$2=2),'Incert. PAR'!$F15,IF(AND('Incert. PAR'!$D15=3,'Incert. PAR'!$H$2=1),'Incert. PAR'!$Q15,""))</f>
      </c>
      <c r="F43" s="33">
        <f>IF(AND('Incert. PAR'!$D16=3,'Incert. PAR'!$H$2=2),'Incert. PAR'!$F16,IF(AND('Incert. PAR'!$D16=3,'Incert. PAR'!$H$2=1),'Incert. PAR'!$Q16,""))</f>
      </c>
      <c r="G43" s="33">
        <f>IF(AND('Incert. PAR'!$D17=3,'Incert. PAR'!$H$2=2),'Incert. PAR'!$F17,IF(AND('Incert. PAR'!$D17=3,'Incert. PAR'!$H$2=1),'Incert. PAR'!$Q17,""))</f>
      </c>
      <c r="H43" s="33">
        <f>IF(AND('Incert. PAR'!$D18=3,'Incert. PAR'!$H$2=2),'Incert. PAR'!$F18,IF(AND('Incert. PAR'!$D18=3,'Incert. PAR'!$H$2=1),'Incert. PAR'!$Q18,""))</f>
      </c>
      <c r="I43" s="35"/>
      <c r="J43" s="35"/>
      <c r="K43" s="35"/>
      <c r="L43" s="35"/>
      <c r="M43" s="35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thickBo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thickTop="1">
      <c r="A45" s="43" t="s">
        <v>1</v>
      </c>
      <c r="B45" s="35"/>
      <c r="C45" s="84">
        <f aca="true" t="shared" si="3" ref="C45:H45">IF(C43="","",$N$45+$N$46*C43+$N$47*C43^2+$N$48*C43^3)</f>
      </c>
      <c r="D45" s="84">
        <f t="shared" si="3"/>
      </c>
      <c r="E45" s="84">
        <f t="shared" si="3"/>
      </c>
      <c r="F45" s="84">
        <f t="shared" si="3"/>
      </c>
      <c r="G45" s="84">
        <f t="shared" si="3"/>
      </c>
      <c r="H45" s="84">
        <f t="shared" si="3"/>
      </c>
      <c r="I45" s="35"/>
      <c r="J45" s="35"/>
      <c r="K45" s="35"/>
      <c r="L45" s="35"/>
      <c r="M45" s="437" t="s">
        <v>228</v>
      </c>
      <c r="N45" s="409">
        <v>0.038718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43" t="s">
        <v>183</v>
      </c>
      <c r="B46" s="35"/>
      <c r="C46" s="126">
        <f>IF(AND(C43&lt;$A$33,C6&gt;$A$32),MAX($E$32:$E$33),IF(AND(C43&lt;$A$34,C43&gt;$A$33),MAX($E$33:$E$34),IF(AND(C43&lt;$A$35,C43&gt;$A$34),MAX($E$34:$E$35),IF(AND(C43&lt;$A$36,C43&gt;$A$35),MAX($E$35:$E$36),""))))</f>
      </c>
      <c r="D46" s="126">
        <f>IF(AND(D43&lt;$A$33,D6&gt;$A$32),MAX($E$32:$E$33),IF(AND(D43&lt;$A$34,D43&gt;$A$33),MAX($E$33:$E$34),IF(AND(D43&lt;$A$35,D43&gt;$A$34),MAX($E$34:$E$35),IF(AND(D43&lt;$A$36,D43&gt;$A$35),MAX($E$35:$E$36),""))))</f>
      </c>
      <c r="E46" s="126">
        <f>IF(AND(E43&lt;$A$33,E6&gt;$A$32),MAX($E$32:$E$33),IF(AND(E43&lt;$A$34,E43&gt;$A$33),MAX($E$33:$E$34),IF(AND(E43&lt;$A$35,E43&gt;$A$34),MAX($E$34:$E$35),IF(AND(E43&lt;$A$36,E43&gt;$A$35),MAX($E$35:$E$36),""))))</f>
      </c>
      <c r="F46" s="126">
        <f>IF(AND(F43&lt;$A$33,F6&gt;$A$32),MAX($E$32:$E$33),IF(AND(F43&lt;$A$34,F43&gt;$A$33),MAX($E$33:$E$34),IF(AND(F43&lt;$A$35,F43&gt;$A$34),MAX($E$34:$E$35),IF(AND(F43&lt;$A$36,F43&gt;$A$35),MAX($E$35:$E$36),""))))</f>
      </c>
      <c r="G46" s="126">
        <f>IF(AND(G43&lt;$A$33,G6&gt;$A$32),MAX($E$32:$E$33),IF(AND(G43&lt;$A$34,G43&gt;$A$33),MAX($E$33:$E$34),IF(AND(G43&lt;$A$35,G43&gt;$A$34),MAX($E$34:$E$35),IF(AND(G43&lt;$A$36,G43&gt;$A$35),MAX($E$35:$E$36),""))))</f>
      </c>
      <c r="H46" s="122"/>
      <c r="I46" s="35"/>
      <c r="J46" s="35"/>
      <c r="K46" s="35"/>
      <c r="L46" s="35"/>
      <c r="M46" s="438" t="s">
        <v>229</v>
      </c>
      <c r="N46" s="411">
        <v>-0.00187538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35"/>
      <c r="B47" s="35"/>
      <c r="C47" s="35"/>
      <c r="D47" s="45"/>
      <c r="E47" s="35"/>
      <c r="F47" s="35"/>
      <c r="G47" s="35"/>
      <c r="H47" s="35"/>
      <c r="I47" s="35"/>
      <c r="J47" s="35"/>
      <c r="K47" s="35"/>
      <c r="L47" s="35"/>
      <c r="M47" s="438" t="s">
        <v>230</v>
      </c>
      <c r="N47" s="412">
        <v>1.70777E-06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 thickBot="1">
      <c r="A48" s="77" t="s">
        <v>184</v>
      </c>
      <c r="B48" s="35"/>
      <c r="C48" s="35"/>
      <c r="D48" s="45"/>
      <c r="E48" s="35"/>
      <c r="F48" s="35"/>
      <c r="G48" s="35"/>
      <c r="H48" s="35"/>
      <c r="I48" s="35"/>
      <c r="J48" s="35"/>
      <c r="K48" s="35"/>
      <c r="L48" s="35"/>
      <c r="M48" s="439" t="s">
        <v>231</v>
      </c>
      <c r="N48" s="415">
        <v>-3.35815E-10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 thickTop="1">
      <c r="A49" s="77" t="s">
        <v>86</v>
      </c>
      <c r="B49" s="35"/>
      <c r="C49" s="35"/>
      <c r="D49" s="4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43" t="s">
        <v>87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3:4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3:4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3:4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3:4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3:4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3:4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3:4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3:4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3:4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3:4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3:1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</sheetData>
  <mergeCells count="2">
    <mergeCell ref="H5:L5"/>
    <mergeCell ref="E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65"/>
  <sheetViews>
    <sheetView workbookViewId="0" topLeftCell="N1">
      <selection activeCell="S13" sqref="S13"/>
    </sheetView>
  </sheetViews>
  <sheetFormatPr defaultColWidth="11.421875" defaultRowHeight="12.75"/>
  <cols>
    <col min="1" max="1" width="7.57421875" style="0" customWidth="1"/>
    <col min="5" max="5" width="13.7109375" style="0" customWidth="1"/>
    <col min="16" max="16" width="12.28125" style="0" customWidth="1"/>
    <col min="17" max="17" width="11.8515625" style="0" bestFit="1" customWidth="1"/>
    <col min="22" max="22" width="13.7109375" style="0" customWidth="1"/>
    <col min="23" max="23" width="13.140625" style="0" customWidth="1"/>
    <col min="25" max="25" width="9.00390625" style="0" customWidth="1"/>
    <col min="26" max="26" width="9.421875" style="0" customWidth="1"/>
    <col min="27" max="27" width="9.57421875" style="0" customWidth="1"/>
    <col min="33" max="38" width="11.421875" style="288" customWidth="1"/>
  </cols>
  <sheetData>
    <row r="1" spans="1:35" ht="12.75">
      <c r="A1" s="35"/>
      <c r="B1" s="92" t="s">
        <v>65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276"/>
      <c r="AH1" s="276"/>
      <c r="AI1" s="276"/>
    </row>
    <row r="2" spans="1:35" ht="12.75">
      <c r="A2" s="35"/>
      <c r="B2" s="92" t="s">
        <v>66</v>
      </c>
      <c r="C2" s="35"/>
      <c r="D2" s="35"/>
      <c r="E2" s="92"/>
      <c r="F2" s="35"/>
      <c r="G2" s="35"/>
      <c r="H2" s="274">
        <v>1</v>
      </c>
      <c r="I2" s="274">
        <v>1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276"/>
      <c r="AH2" s="276"/>
      <c r="AI2" s="276"/>
    </row>
    <row r="3" spans="1:35" ht="12.75">
      <c r="A3" s="35"/>
      <c r="B3" s="92"/>
      <c r="C3" s="35"/>
      <c r="D3" s="35"/>
      <c r="E3" s="43" t="s">
        <v>64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276"/>
      <c r="AH3" s="276"/>
      <c r="AI3" s="276"/>
    </row>
    <row r="4" spans="1:35" ht="13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276"/>
      <c r="AH4" s="276"/>
      <c r="AI4" s="276"/>
    </row>
    <row r="5" spans="1:35" ht="12.75">
      <c r="A5" s="35"/>
      <c r="B5" s="35"/>
      <c r="C5" s="35"/>
      <c r="D5" s="35"/>
      <c r="E5" s="528" t="s">
        <v>70</v>
      </c>
      <c r="F5" s="529"/>
      <c r="G5" s="203">
        <f>'Datos PAR'!E14</f>
        <v>60</v>
      </c>
      <c r="H5" s="206">
        <f>'Datos PAR'!E15</f>
        <v>0</v>
      </c>
      <c r="I5" s="3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276"/>
      <c r="AH5" s="276"/>
      <c r="AI5" s="276"/>
    </row>
    <row r="6" spans="1:35" ht="13.5" thickBot="1">
      <c r="A6" s="35"/>
      <c r="B6" s="35"/>
      <c r="C6" s="35"/>
      <c r="D6" s="35"/>
      <c r="E6" s="530" t="s">
        <v>71</v>
      </c>
      <c r="F6" s="531"/>
      <c r="G6" s="204">
        <f>'Datos PAR'!H14</f>
        <v>300</v>
      </c>
      <c r="H6" s="207">
        <f>'Datos PAR'!H15</f>
        <v>0</v>
      </c>
      <c r="I6" s="35"/>
      <c r="J6" s="35"/>
      <c r="K6" s="65"/>
      <c r="L6" s="67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276"/>
      <c r="AH6" s="276"/>
      <c r="AI6" s="276"/>
    </row>
    <row r="7" spans="1:35" ht="13.5" thickBot="1">
      <c r="A7" s="35"/>
      <c r="B7" s="35"/>
      <c r="C7" s="35"/>
      <c r="D7" s="35"/>
      <c r="E7" s="35"/>
      <c r="F7" s="205" t="s">
        <v>59</v>
      </c>
      <c r="G7" s="205">
        <f>'Datos PAR'!K14</f>
        <v>5</v>
      </c>
      <c r="H7" s="208">
        <f>'Datos PAR'!K15</f>
        <v>10</v>
      </c>
      <c r="I7" s="35"/>
      <c r="J7" s="35"/>
      <c r="K7" s="65"/>
      <c r="L7" s="67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276"/>
      <c r="AH7" s="276"/>
      <c r="AI7" s="276"/>
    </row>
    <row r="8" spans="1:35" ht="12.75">
      <c r="A8" s="35"/>
      <c r="B8" s="35"/>
      <c r="C8" s="35"/>
      <c r="D8" s="35"/>
      <c r="E8" s="35"/>
      <c r="F8" s="386"/>
      <c r="G8" s="387">
        <f>IF(G9=1,G7,G7*E22)</f>
        <v>5</v>
      </c>
      <c r="H8" s="387">
        <f>IF(H9=1,H7,H7*E22)</f>
        <v>10</v>
      </c>
      <c r="I8" s="386"/>
      <c r="J8" s="35"/>
      <c r="K8" s="65"/>
      <c r="L8" s="67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276"/>
      <c r="AH8" s="276"/>
      <c r="AI8" s="276"/>
    </row>
    <row r="9" spans="1:35" ht="12.75">
      <c r="A9" s="35"/>
      <c r="B9" s="35"/>
      <c r="C9" s="35"/>
      <c r="D9" s="35"/>
      <c r="E9" s="35"/>
      <c r="F9" s="386"/>
      <c r="G9" s="390">
        <f>IF(G10=1,1,E22)</f>
        <v>1</v>
      </c>
      <c r="H9" s="388">
        <f>IF(H10=1,1,E22)</f>
        <v>1</v>
      </c>
      <c r="I9" s="386"/>
      <c r="J9" s="35"/>
      <c r="K9" s="532" t="s">
        <v>48</v>
      </c>
      <c r="L9" s="532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276"/>
      <c r="AH9" s="276"/>
      <c r="AI9" s="276"/>
    </row>
    <row r="10" spans="1:35" ht="10.5" customHeight="1">
      <c r="A10" s="35"/>
      <c r="B10" s="64"/>
      <c r="C10" s="64"/>
      <c r="D10" s="64"/>
      <c r="E10" s="35"/>
      <c r="F10" s="386"/>
      <c r="G10" s="388">
        <v>1</v>
      </c>
      <c r="H10" s="388">
        <v>1</v>
      </c>
      <c r="I10" s="386"/>
      <c r="J10" s="524" t="s">
        <v>97</v>
      </c>
      <c r="K10" s="524"/>
      <c r="L10" s="524"/>
      <c r="M10" s="524"/>
      <c r="N10" s="35"/>
      <c r="O10" s="35"/>
      <c r="P10" s="35"/>
      <c r="Q10" s="35"/>
      <c r="R10" s="35"/>
      <c r="S10" s="64"/>
      <c r="T10" s="35"/>
      <c r="U10" s="35"/>
      <c r="V10" s="35"/>
      <c r="W10" s="35"/>
      <c r="X10" s="35"/>
      <c r="Y10" s="35"/>
      <c r="Z10" s="64"/>
      <c r="AA10" s="35"/>
      <c r="AB10" s="35"/>
      <c r="AC10" s="35"/>
      <c r="AD10" s="35"/>
      <c r="AE10" s="35"/>
      <c r="AF10" s="35"/>
      <c r="AG10" s="276"/>
      <c r="AH10" s="276"/>
      <c r="AI10" s="276"/>
    </row>
    <row r="11" spans="1:35" ht="11.25" customHeight="1" thickBot="1">
      <c r="A11" s="35"/>
      <c r="B11" s="75"/>
      <c r="C11" s="75"/>
      <c r="D11" s="75"/>
      <c r="E11" s="109"/>
      <c r="F11" s="389" t="s">
        <v>113</v>
      </c>
      <c r="G11" s="386"/>
      <c r="H11" s="386"/>
      <c r="I11" s="386"/>
      <c r="J11" s="35"/>
      <c r="K11" s="64"/>
      <c r="L11" s="35"/>
      <c r="M11" s="35"/>
      <c r="N11" s="35"/>
      <c r="O11" s="35"/>
      <c r="P11" s="35"/>
      <c r="Q11" s="68"/>
      <c r="R11" s="70"/>
      <c r="S11" s="35"/>
      <c r="T11" s="35"/>
      <c r="U11" s="35"/>
      <c r="V11" s="35"/>
      <c r="W11" s="87"/>
      <c r="X11" s="35"/>
      <c r="Y11" s="35"/>
      <c r="Z11" s="35"/>
      <c r="AA11" s="35"/>
      <c r="AB11" s="35"/>
      <c r="AC11" s="35"/>
      <c r="AD11" s="35"/>
      <c r="AE11" s="35"/>
      <c r="AF11" s="35"/>
      <c r="AG11" s="276"/>
      <c r="AH11" s="276"/>
      <c r="AI11" s="276"/>
    </row>
    <row r="12" spans="1:75" ht="45.75" thickBot="1">
      <c r="A12" s="13" t="str">
        <f>IF(G9=1,"PAR     (Nm)","PAR    (Kgm)")</f>
        <v>PAR     (Nm)</v>
      </c>
      <c r="B12" s="26" t="s">
        <v>72</v>
      </c>
      <c r="C12" s="12" t="s">
        <v>211</v>
      </c>
      <c r="D12" s="13" t="s">
        <v>53</v>
      </c>
      <c r="E12" s="247" t="s">
        <v>54</v>
      </c>
      <c r="F12" s="24" t="s">
        <v>98</v>
      </c>
      <c r="G12" s="102" t="s">
        <v>100</v>
      </c>
      <c r="H12" s="102" t="s">
        <v>101</v>
      </c>
      <c r="I12" s="102" t="s">
        <v>102</v>
      </c>
      <c r="J12" s="102" t="s">
        <v>103</v>
      </c>
      <c r="K12" s="102" t="s">
        <v>104</v>
      </c>
      <c r="L12" s="102" t="s">
        <v>105</v>
      </c>
      <c r="M12" s="102" t="s">
        <v>106</v>
      </c>
      <c r="N12" s="102" t="s">
        <v>107</v>
      </c>
      <c r="O12" s="102" t="s">
        <v>108</v>
      </c>
      <c r="P12" s="102" t="s">
        <v>109</v>
      </c>
      <c r="Q12" s="76" t="s">
        <v>99</v>
      </c>
      <c r="R12" s="25" t="s">
        <v>58</v>
      </c>
      <c r="S12" s="135" t="s">
        <v>96</v>
      </c>
      <c r="T12" s="104" t="s">
        <v>60</v>
      </c>
      <c r="U12" s="15" t="s">
        <v>61</v>
      </c>
      <c r="V12" s="52" t="str">
        <f>IF(AND($H$2=2,$G$10=2),"Correciónmedia (Kg·m)","Correciónmedia (N·m)")</f>
        <v>Correciónmedia (N·m)</v>
      </c>
      <c r="W12" s="28" t="s">
        <v>73</v>
      </c>
      <c r="X12" s="103" t="str">
        <f>IF(AND($H$2=2,$G$10=2),"r (Kg·m)","r(N.m)")</f>
        <v>r(N.m)</v>
      </c>
      <c r="Y12" s="15" t="s">
        <v>112</v>
      </c>
      <c r="Z12" s="113" t="s">
        <v>110</v>
      </c>
      <c r="AA12" s="113" t="s">
        <v>111</v>
      </c>
      <c r="AB12" s="105" t="s">
        <v>44</v>
      </c>
      <c r="AC12" s="106" t="s">
        <v>21</v>
      </c>
      <c r="AD12" s="22" t="s">
        <v>41</v>
      </c>
      <c r="AE12" s="14" t="s">
        <v>42</v>
      </c>
      <c r="AF12" s="66" t="s">
        <v>43</v>
      </c>
      <c r="AG12" s="276"/>
      <c r="AH12" s="276"/>
      <c r="AI12" s="276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</row>
    <row r="13" spans="1:75" ht="12.75">
      <c r="A13" s="30">
        <f>IF(G5&gt;MAX($G$6,$H$6)*20/100,G5,MAX($G$6,$H$6)*20/100)</f>
        <v>60</v>
      </c>
      <c r="B13" s="27">
        <f>_XLL.REDOND.MULT(A13,Auxiliar!L17)</f>
        <v>60</v>
      </c>
      <c r="C13" s="30">
        <f aca="true" t="shared" si="0" ref="C13:C18">IF(B13&lt;&gt;"",B13*$G$9,"")</f>
        <v>60</v>
      </c>
      <c r="D13" s="111">
        <f>Auxiliar!P17</f>
        <v>1</v>
      </c>
      <c r="E13" s="31">
        <f>Auxiliar!B6</f>
        <v>-0.039553321706133834</v>
      </c>
      <c r="F13" s="53">
        <f aca="true" t="shared" si="1" ref="F13:F18">C13</f>
        <v>60</v>
      </c>
      <c r="G13" s="230">
        <f>'Datos PAR'!D26</f>
        <v>56.34</v>
      </c>
      <c r="H13" s="230">
        <f>'Datos PAR'!E26</f>
        <v>55.96</v>
      </c>
      <c r="I13" s="230">
        <f>'Datos PAR'!F26</f>
        <v>56.29</v>
      </c>
      <c r="J13" s="230">
        <f>'Datos PAR'!G26</f>
        <v>55.24</v>
      </c>
      <c r="K13" s="230">
        <f>'Datos PAR'!H26</f>
        <v>56.67</v>
      </c>
      <c r="L13" s="230">
        <f>'Datos PAR'!I26</f>
        <v>55.48</v>
      </c>
      <c r="M13" s="230">
        <f>'Datos PAR'!J26</f>
        <v>54.26</v>
      </c>
      <c r="N13" s="230">
        <f>'Datos PAR'!K26</f>
        <v>55.55</v>
      </c>
      <c r="O13" s="230">
        <f>'Datos PAR'!L26</f>
        <v>56.12</v>
      </c>
      <c r="P13" s="230">
        <f>'Datos PAR'!M26</f>
        <v>55.52</v>
      </c>
      <c r="Q13" s="54">
        <f aca="true" t="shared" si="2" ref="Q13:Q18">IF(F13&lt;&gt;"",AVERAGE(G13:P13),"")</f>
        <v>55.74300000000001</v>
      </c>
      <c r="R13" s="53">
        <f>IF(F13&lt;&gt;"",(AVERAGE(G13:P13))+E13,"")</f>
        <v>55.70344667829387</v>
      </c>
      <c r="S13" s="134">
        <f>Auxiliar!B7</f>
        <v>1.9209452634433591E-07</v>
      </c>
      <c r="T13" s="30">
        <f aca="true" t="shared" si="3" ref="T13:T18">STDEV(G13:P13)</f>
        <v>0.6922274834822552</v>
      </c>
      <c r="U13" s="32">
        <f aca="true" t="shared" si="4" ref="U13:U18">T13/SQRT(AE13)</f>
        <v>0.2189015506770511</v>
      </c>
      <c r="V13" s="53">
        <f aca="true" t="shared" si="5" ref="V13:V18">IF($H$2=1,$R13-$F13,IF($H$2=2,B13-R13))</f>
        <v>-4.296553321706128</v>
      </c>
      <c r="W13" s="53">
        <f>IF($H$2=1,V13*100/R13,IF(AND($H$2=2,$G$10=2),V13*100/(F13/$E$22),V13*100/F13))</f>
        <v>-7.713262962918915</v>
      </c>
      <c r="X13" s="53">
        <f>IF(AND($H$2=2,$G$10=2,A13&lt;$G$6,A13&gt;=$G$5),$G$7,IF(AND($H$2=2,$G$10=2,A13&lt;$H$6,A13&gt;=$H$5),$H$7,IF(AND(A13&lt;=$G$6,A13&gt;=$G$5),$G$8,IF(AND(A13&lt;=$H$6,A13&gt;=$H$5),$H$8,"falso"))))</f>
        <v>5</v>
      </c>
      <c r="Y13" s="53">
        <f aca="true" t="shared" si="6" ref="Y13:Y18">X13/SQRT(12)</f>
        <v>1.4433756729740645</v>
      </c>
      <c r="Z13" s="53">
        <f>Auxiliar!B10</f>
        <v>0.08860759493670885</v>
      </c>
      <c r="AA13" s="53">
        <f>Z13</f>
        <v>0.08860759493670885</v>
      </c>
      <c r="AB13" s="54">
        <f>(SQRT(SUMSQ(S13,Y13,Z13,AA13,U13)))</f>
        <v>1.465248727685209</v>
      </c>
      <c r="AC13" s="55">
        <v>2</v>
      </c>
      <c r="AD13" s="31">
        <f>AB13*AC13</f>
        <v>2.930497455370418</v>
      </c>
      <c r="AE13" s="55">
        <f aca="true" t="shared" si="7" ref="AE13:AE18">COUNTIF(G13:P13,"&gt;0")</f>
        <v>10</v>
      </c>
      <c r="AF13" s="61">
        <f aca="true" t="shared" si="8" ref="AF13:AF18">AB13^4/(T13^4/4)</f>
        <v>80.29898408915045</v>
      </c>
      <c r="AG13" s="277"/>
      <c r="AH13" s="277"/>
      <c r="AI13" s="277"/>
      <c r="AJ13" s="289"/>
      <c r="AK13" s="289"/>
      <c r="AL13" s="289"/>
      <c r="AM13" s="18"/>
      <c r="AN13" s="18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</row>
    <row r="14" spans="1:75" ht="12.75">
      <c r="A14" s="30">
        <f>IF(G5&gt;MAX($G$6,$H$6)*20/100,(MAX(G6:H6)-G5)*25/100+G5,MAX($G$6,$H$6)*40/100)</f>
        <v>120</v>
      </c>
      <c r="B14" s="27">
        <f>_XLL.REDOND.MULT(A14,Auxiliar!L18)</f>
        <v>120</v>
      </c>
      <c r="C14" s="30">
        <f t="shared" si="0"/>
        <v>120</v>
      </c>
      <c r="D14" s="111">
        <f>Auxiliar!P18</f>
        <v>1</v>
      </c>
      <c r="E14" s="31">
        <f>Auxiliar!C6</f>
        <v>-0.1688113450576339</v>
      </c>
      <c r="F14" s="53">
        <f t="shared" si="1"/>
        <v>120</v>
      </c>
      <c r="G14" s="230">
        <f>'Datos PAR'!D27</f>
        <v>115.08</v>
      </c>
      <c r="H14" s="230">
        <f>'Datos PAR'!E27</f>
        <v>114.51</v>
      </c>
      <c r="I14" s="230">
        <f>'Datos PAR'!F27</f>
        <v>114.04</v>
      </c>
      <c r="J14" s="230">
        <f>'Datos PAR'!G27</f>
        <v>114.41</v>
      </c>
      <c r="K14" s="230">
        <f>'Datos PAR'!H27</f>
        <v>112.72</v>
      </c>
      <c r="L14" s="230">
        <f>'Datos PAR'!I27</f>
        <v>113.04</v>
      </c>
      <c r="M14" s="230">
        <f>'Datos PAR'!J27</f>
        <v>113.14</v>
      </c>
      <c r="N14" s="230">
        <f>'Datos PAR'!K27</f>
        <v>113.28</v>
      </c>
      <c r="O14" s="230">
        <f>'Datos PAR'!L27</f>
        <v>113.18</v>
      </c>
      <c r="P14" s="230">
        <f>'Datos PAR'!M27</f>
        <v>113.96</v>
      </c>
      <c r="Q14" s="54">
        <f t="shared" si="2"/>
        <v>113.73599999999999</v>
      </c>
      <c r="R14" s="53">
        <f aca="true" t="shared" si="9" ref="R14:R19">IF(F14&lt;&gt;"",(AVERAGE(G14:P14))+E14,"")</f>
        <v>113.56718865494236</v>
      </c>
      <c r="S14" s="134">
        <f>Auxiliar!C7</f>
        <v>7.097735265561588E-07</v>
      </c>
      <c r="T14" s="30">
        <f t="shared" si="3"/>
        <v>0.7739681302673831</v>
      </c>
      <c r="U14" s="32">
        <f t="shared" si="4"/>
        <v>0.24475021280268355</v>
      </c>
      <c r="V14" s="53">
        <f t="shared" si="5"/>
        <v>-6.432811345057644</v>
      </c>
      <c r="W14" s="53">
        <f>IF($H$2=1,V14*100/R14,IF(AND($H$2=2,$G$10=2),V14*100/(F14/$E$22),V14*100/F14))</f>
        <v>-5.664322082148939</v>
      </c>
      <c r="X14" s="53">
        <f>IF(AND($H$2=2,$G$10=2,A14&lt;$G$6,A14&gt;=$G$5),$G$7,IF(AND($H$2=2,$G$10=2,A14&lt;$H$6,B14&gt;=$H$5),$H$7,IF(AND(A14&lt;=$G$6,A14&gt;=$G$5),$G$8,IF(AND(A14&lt;=$H$6,A14&gt;=$H$5),$H$8,"falso"))))</f>
        <v>5</v>
      </c>
      <c r="Y14" s="53">
        <f t="shared" si="6"/>
        <v>1.4433756729740645</v>
      </c>
      <c r="Z14" s="53">
        <f>Auxiliar!C10</f>
        <v>0.165</v>
      </c>
      <c r="AA14" s="53">
        <f>Z14</f>
        <v>0.165</v>
      </c>
      <c r="AB14" s="54">
        <f>(SQRT(SUMSQ(S14,Y14,Z14,AA14,U14)))</f>
        <v>1.4824594429530937</v>
      </c>
      <c r="AC14" s="55">
        <v>2</v>
      </c>
      <c r="AD14" s="31">
        <f>AB14*AC14</f>
        <v>2.9649188859061875</v>
      </c>
      <c r="AE14" s="55">
        <f t="shared" si="7"/>
        <v>10</v>
      </c>
      <c r="AF14" s="61">
        <f t="shared" si="8"/>
        <v>53.839245140079775</v>
      </c>
      <c r="AG14" s="277"/>
      <c r="AH14" s="277"/>
      <c r="AI14" s="277"/>
      <c r="AJ14" s="289"/>
      <c r="AK14" s="289"/>
      <c r="AL14" s="289"/>
      <c r="AM14" s="18"/>
      <c r="AN14" s="18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</row>
    <row r="15" spans="1:75" ht="12.75">
      <c r="A15" s="30">
        <f>IF(G5&gt;MAX($G$6,$H$6)*20/100,(MAX(G6:H6)-G5)*45/100+G5,MAX($G$6,$H$6)*60/100)</f>
        <v>180</v>
      </c>
      <c r="B15" s="27">
        <f>_XLL.REDOND.MULT(A15,Auxiliar!L19)</f>
        <v>180</v>
      </c>
      <c r="C15" s="30">
        <f t="shared" si="0"/>
        <v>180</v>
      </c>
      <c r="D15" s="111">
        <f>Auxiliar!P19</f>
        <v>0</v>
      </c>
      <c r="E15" s="31">
        <f>Auxiliar!D6</f>
        <v>-0.41623518124509673</v>
      </c>
      <c r="F15" s="53">
        <f t="shared" si="1"/>
        <v>180</v>
      </c>
      <c r="G15" s="230">
        <f>'Datos PAR'!D28</f>
        <v>171.94</v>
      </c>
      <c r="H15" s="230">
        <f>'Datos PAR'!E28</f>
        <v>174.16</v>
      </c>
      <c r="I15" s="230">
        <f>'Datos PAR'!F28</f>
        <v>172.15</v>
      </c>
      <c r="J15" s="230">
        <f>'Datos PAR'!G28</f>
        <v>171.89</v>
      </c>
      <c r="K15" s="230">
        <f>'Datos PAR'!H28</f>
        <v>176.19</v>
      </c>
      <c r="L15" s="230">
        <f>'Datos PAR'!I28</f>
        <v>176.67</v>
      </c>
      <c r="M15" s="230">
        <f>'Datos PAR'!J28</f>
        <v>172.31</v>
      </c>
      <c r="N15" s="230">
        <f>'Datos PAR'!K28</f>
        <v>178.11</v>
      </c>
      <c r="O15" s="230">
        <f>'Datos PAR'!L28</f>
        <v>179.03</v>
      </c>
      <c r="P15" s="230">
        <f>'Datos PAR'!M28</f>
        <v>176.85</v>
      </c>
      <c r="Q15" s="54">
        <f t="shared" si="2"/>
        <v>174.93</v>
      </c>
      <c r="R15" s="53">
        <f t="shared" si="9"/>
        <v>174.5137648187549</v>
      </c>
      <c r="S15" s="134">
        <f>Auxiliar!D7</f>
        <v>7.146196430558341E-06</v>
      </c>
      <c r="T15" s="30">
        <f t="shared" si="3"/>
        <v>2.7606641712935613</v>
      </c>
      <c r="U15" s="32">
        <f t="shared" si="4"/>
        <v>0.8729986636108881</v>
      </c>
      <c r="V15" s="53">
        <f t="shared" si="5"/>
        <v>-5.4862351812450925</v>
      </c>
      <c r="W15" s="53">
        <f>IF($H$2=1,V15*100/R15,IF(AND($H$2=2,$G$10=2),V15*100/(F15/$E$22),V15*100/F15))</f>
        <v>-3.143726334104901</v>
      </c>
      <c r="X15" s="53">
        <f>IF(AND($H$2=2,$G$10=2,A15&lt;$G$6,A15&gt;=$G$5),$G$7,IF(AND($H$2=2,$G$10=2,A15&lt;$H$6,B15&gt;=$H$5),$H$7,IF(AND(A15&lt;$G$6,A15&gt;=$G$5),$G$8,IF(AND(A15&lt;$H$6,A15&gt;$H$5),$H$8,"falso"))))</f>
        <v>5</v>
      </c>
      <c r="Y15" s="53">
        <f t="shared" si="6"/>
        <v>1.4433756729740645</v>
      </c>
      <c r="Z15" s="53">
        <f>Auxiliar!D10</f>
        <v>0.28169014084507044</v>
      </c>
      <c r="AA15" s="53">
        <f>Z15</f>
        <v>0.28169014084507044</v>
      </c>
      <c r="AB15" s="54">
        <f>(SQRT(SUMSQ(S15,Y15,Z15,AA15,U15)))</f>
        <v>1.7332508967109839</v>
      </c>
      <c r="AC15" s="55">
        <v>2</v>
      </c>
      <c r="AD15" s="31">
        <f>AB15*AC15</f>
        <v>3.4665017934219677</v>
      </c>
      <c r="AE15" s="55">
        <f t="shared" si="7"/>
        <v>10</v>
      </c>
      <c r="AF15" s="61">
        <f t="shared" si="8"/>
        <v>0.6215147071853808</v>
      </c>
      <c r="AG15" s="277"/>
      <c r="AH15" s="277"/>
      <c r="AI15" s="277"/>
      <c r="AJ15" s="289"/>
      <c r="AK15" s="289"/>
      <c r="AL15" s="289"/>
      <c r="AM15" s="18"/>
      <c r="AN15" s="18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</row>
    <row r="16" spans="1:75" ht="12.75">
      <c r="A16" s="30">
        <f>IF(G5&gt;MAX($G$6,$H$6)*20/100,(MAX(G6:H6)-G5)*65/100+G5,MAX($G$6,$H$6)*80/100)</f>
        <v>240</v>
      </c>
      <c r="B16" s="27">
        <f>_XLL.REDOND.MULT(A16,Auxiliar!L20)</f>
        <v>240</v>
      </c>
      <c r="C16" s="30">
        <f t="shared" si="0"/>
        <v>240</v>
      </c>
      <c r="D16" s="111">
        <f>Auxiliar!P20</f>
        <v>0</v>
      </c>
      <c r="E16" s="31">
        <f>Auxiliar!E6</f>
        <v>-0.5685634479567024</v>
      </c>
      <c r="F16" s="53">
        <f t="shared" si="1"/>
        <v>240</v>
      </c>
      <c r="G16" s="230">
        <f>'Datos PAR'!D29</f>
        <v>241.99</v>
      </c>
      <c r="H16" s="230">
        <f>'Datos PAR'!E29</f>
        <v>240.81</v>
      </c>
      <c r="I16" s="230">
        <f>'Datos PAR'!F29</f>
        <v>242.07</v>
      </c>
      <c r="J16" s="230">
        <f>'Datos PAR'!G29</f>
        <v>241.15</v>
      </c>
      <c r="K16" s="230">
        <f>'Datos PAR'!H29</f>
        <v>238.01</v>
      </c>
      <c r="L16" s="230">
        <f>'Datos PAR'!I29</f>
        <v>241.39</v>
      </c>
      <c r="M16" s="230">
        <f>'Datos PAR'!J29</f>
        <v>240.99</v>
      </c>
      <c r="N16" s="230">
        <f>'Datos PAR'!K29</f>
        <v>240.69</v>
      </c>
      <c r="O16" s="230">
        <f>'Datos PAR'!L29</f>
        <v>239.43</v>
      </c>
      <c r="P16" s="230">
        <f>'Datos PAR'!M29</f>
        <v>238.25</v>
      </c>
      <c r="Q16" s="54">
        <f t="shared" si="2"/>
        <v>240.478</v>
      </c>
      <c r="R16" s="53">
        <f t="shared" si="9"/>
        <v>239.9094365520433</v>
      </c>
      <c r="S16" s="134">
        <f>Auxiliar!E7</f>
        <v>9.678268133442993E-06</v>
      </c>
      <c r="T16" s="30">
        <f t="shared" si="3"/>
        <v>1.440469059401578</v>
      </c>
      <c r="U16" s="32">
        <f t="shared" si="4"/>
        <v>0.45551631267093684</v>
      </c>
      <c r="V16" s="53">
        <f t="shared" si="5"/>
        <v>-0.09056344795669702</v>
      </c>
      <c r="W16" s="53">
        <f>IF($H$2=1,V16*100/R16,IF(AND($H$2=2,$G$10=2),V16*100/(F16/$E$22),V16*100/F16))</f>
        <v>-0.03774901448574374</v>
      </c>
      <c r="X16" s="53">
        <f>IF(AND($H$2=2,$G$10=2,A16&lt;$G$6,A16&gt;=$G$5),$G$7,IF(AND($H$2=2,$G$10=2,A16&lt;$H$6,A16&gt;=$H$5),$H$7,IF(AND(A16&lt;$G$6,A16&gt;=$G$5),$G$8,IF(AND(A16&lt;$H$6,A16&gt;$H$5),$H$8,"falso"))))</f>
        <v>5</v>
      </c>
      <c r="Y16" s="53">
        <f t="shared" si="6"/>
        <v>1.4433756729740645</v>
      </c>
      <c r="Z16" s="53">
        <f>Auxiliar!E10</f>
        <v>0.41</v>
      </c>
      <c r="AA16" s="53">
        <f>Z16</f>
        <v>0.41</v>
      </c>
      <c r="AB16" s="54">
        <f>(SQRT(SUMSQ(S16,Y16,Z16,AA16,U16)))</f>
        <v>1.6208110452906994</v>
      </c>
      <c r="AC16" s="53">
        <v>2</v>
      </c>
      <c r="AD16" s="31">
        <f>AB16*AC16</f>
        <v>3.241622090581399</v>
      </c>
      <c r="AE16" s="55">
        <f t="shared" si="7"/>
        <v>10</v>
      </c>
      <c r="AF16" s="61">
        <f t="shared" si="8"/>
        <v>6.411709018616474</v>
      </c>
      <c r="AG16" s="277"/>
      <c r="AH16" s="277"/>
      <c r="AI16" s="277"/>
      <c r="AJ16" s="289"/>
      <c r="AK16" s="289"/>
      <c r="AL16" s="289"/>
      <c r="AM16" s="291"/>
      <c r="AN16" s="291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</row>
    <row r="17" spans="1:75" ht="12.75">
      <c r="A17" s="30">
        <f>IF($G$5&gt;MAX($G$6,$H$6)*20/100,(MAX(G6:H6)-G5)*90/100+$G$5,MAX($G$6,$H$6)*90/100)</f>
        <v>270</v>
      </c>
      <c r="B17" s="27">
        <f>_XLL.REDOND.MULT(A17,Auxiliar!L21)</f>
        <v>270</v>
      </c>
      <c r="C17" s="30">
        <f t="shared" si="0"/>
        <v>270</v>
      </c>
      <c r="D17" s="111">
        <f>Auxiliar!P21</f>
        <v>0</v>
      </c>
      <c r="E17" s="31">
        <f>Auxiliar!F6</f>
        <v>-0.699851896627576</v>
      </c>
      <c r="F17" s="53">
        <f t="shared" si="1"/>
        <v>270</v>
      </c>
      <c r="G17" s="230">
        <f>'Datos PAR'!D30</f>
        <v>272.45</v>
      </c>
      <c r="H17" s="230">
        <f>'Datos PAR'!E30</f>
        <v>270.71</v>
      </c>
      <c r="I17" s="230">
        <f>'Datos PAR'!F30</f>
        <v>268.01</v>
      </c>
      <c r="J17" s="230">
        <f>'Datos PAR'!G30</f>
        <v>271.37</v>
      </c>
      <c r="K17" s="230">
        <f>'Datos PAR'!H30</f>
        <v>270.94</v>
      </c>
      <c r="L17" s="230">
        <f>'Datos PAR'!I30</f>
        <v>269.83</v>
      </c>
      <c r="M17" s="230">
        <f>'Datos PAR'!J30</f>
        <v>271.49</v>
      </c>
      <c r="N17" s="230">
        <f>'Datos PAR'!K30</f>
        <v>269.33</v>
      </c>
      <c r="O17" s="230">
        <f>'Datos PAR'!L30</f>
        <v>270.57</v>
      </c>
      <c r="P17" s="230">
        <f>'Datos PAR'!M30</f>
        <v>269.33</v>
      </c>
      <c r="Q17" s="54">
        <f t="shared" si="2"/>
        <v>270.403</v>
      </c>
      <c r="R17" s="53">
        <f t="shared" si="9"/>
        <v>269.7031481033724</v>
      </c>
      <c r="S17" s="134">
        <f>Auxiliar!F7</f>
        <v>9.678268133442993E-06</v>
      </c>
      <c r="T17" s="30">
        <f t="shared" si="3"/>
        <v>1.2942097545908797</v>
      </c>
      <c r="U17" s="32">
        <f t="shared" si="4"/>
        <v>0.40926505945147396</v>
      </c>
      <c r="V17" s="53">
        <f t="shared" si="5"/>
        <v>-0.2968518966275724</v>
      </c>
      <c r="W17" s="53">
        <f>IF($H$2=1,V17*100/R17,IF(AND($H$2=2,$G$10=2),V17*100/(F17/$E$22),V17*100/F17))</f>
        <v>-0.11006615929962905</v>
      </c>
      <c r="X17" s="53">
        <f>IF(AND($H$2=2,$G$10=2,A17&lt;$G$6,A17&gt;=$G$5),$G$7,IF(AND($H$2=2,$G$10=2,A17&lt;$H$6,A17&gt;=$H$5),$H$7,IF(AND(A17&lt;$G$6,A17&gt;=$G$5),$G$8,IF(AND(A17&lt;$H$6,A17&gt;$H$5),$H$8,"falso"))))</f>
        <v>5</v>
      </c>
      <c r="Y17" s="53">
        <f t="shared" si="6"/>
        <v>1.4433756729740645</v>
      </c>
      <c r="Z17" s="53">
        <f>Auxiliar!F10</f>
        <v>0.41</v>
      </c>
      <c r="AA17" s="53">
        <f>Z17</f>
        <v>0.41</v>
      </c>
      <c r="AB17" s="54">
        <f>(SQRT(SUMSQ(S17,Y17,Z17,AA17,U17)))</f>
        <v>1.608425075132448</v>
      </c>
      <c r="AC17" s="32">
        <v>2</v>
      </c>
      <c r="AD17" s="31">
        <f>AB17*AC17</f>
        <v>3.216850150264896</v>
      </c>
      <c r="AE17" s="55">
        <f t="shared" si="7"/>
        <v>10</v>
      </c>
      <c r="AF17" s="61">
        <f t="shared" si="8"/>
        <v>9.542115220889972</v>
      </c>
      <c r="AG17" s="277"/>
      <c r="AH17" s="277"/>
      <c r="AI17" s="277"/>
      <c r="AJ17" s="289"/>
      <c r="AK17" s="289"/>
      <c r="AL17" s="289"/>
      <c r="AM17" s="291"/>
      <c r="AN17" s="291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</row>
    <row r="18" spans="1:75" ht="12.75">
      <c r="A18" s="30"/>
      <c r="B18" s="16"/>
      <c r="C18" s="30">
        <f t="shared" si="0"/>
      </c>
      <c r="D18" s="111" t="str">
        <f>Auxiliar!P22</f>
        <v>-</v>
      </c>
      <c r="E18" s="31"/>
      <c r="F18" s="112">
        <f t="shared" si="1"/>
      </c>
      <c r="G18" s="230">
        <f>'Datos PAR'!D31</f>
        <v>0</v>
      </c>
      <c r="H18" s="230">
        <f>'Datos PAR'!E31</f>
        <v>0</v>
      </c>
      <c r="I18" s="230">
        <f>'Datos PAR'!F31</f>
        <v>0</v>
      </c>
      <c r="J18" s="230">
        <f>'Datos PAR'!G31</f>
        <v>0</v>
      </c>
      <c r="K18" s="230">
        <f>'Datos PAR'!H31</f>
        <v>0</v>
      </c>
      <c r="L18" s="230">
        <f>'Datos PAR'!I31</f>
        <v>0</v>
      </c>
      <c r="M18" s="230">
        <f>'Datos PAR'!J31</f>
        <v>0</v>
      </c>
      <c r="N18" s="230">
        <f>'Datos PAR'!K31</f>
        <v>0</v>
      </c>
      <c r="O18" s="230">
        <f>'Datos PAR'!L31</f>
        <v>0</v>
      </c>
      <c r="P18" s="230">
        <f>'Datos PAR'!M31</f>
        <v>0</v>
      </c>
      <c r="Q18" s="54">
        <f t="shared" si="2"/>
      </c>
      <c r="R18" s="53">
        <f>IF(F18&lt;&gt;"",(AVERAGE(G18:P18))+E18,"")</f>
      </c>
      <c r="S18" s="134"/>
      <c r="T18" s="30">
        <f t="shared" si="3"/>
        <v>0</v>
      </c>
      <c r="U18" s="32" t="e">
        <f t="shared" si="4"/>
        <v>#DIV/0!</v>
      </c>
      <c r="V18" s="53" t="e">
        <f t="shared" si="5"/>
        <v>#VALUE!</v>
      </c>
      <c r="W18" s="53"/>
      <c r="X18" s="53" t="str">
        <f>IF(AND($H$2=2,$G$10=2,B18&lt;=$G$6,B18&gt;=$G$5),$G$7,IF(AND($H$2=2,$G$10=2,B18&lt;$H$6,B18&gt;=$H$5),$H$7,IF(AND(B18&lt;=$G$6,B18&gt;=$G$5),$G$8,IF(AND(B18&lt;$H$6,B18&gt;$H$5),$H$8,"falso"))))</f>
        <v>falso</v>
      </c>
      <c r="Y18" s="53" t="e">
        <f t="shared" si="6"/>
        <v>#VALUE!</v>
      </c>
      <c r="Z18" s="53">
        <f>Auxiliar!G10</f>
      </c>
      <c r="AA18" s="53"/>
      <c r="AB18" s="54"/>
      <c r="AC18" s="55"/>
      <c r="AD18" s="31"/>
      <c r="AE18" s="55">
        <f t="shared" si="7"/>
        <v>0</v>
      </c>
      <c r="AF18" s="61" t="e">
        <f t="shared" si="8"/>
        <v>#DIV/0!</v>
      </c>
      <c r="AG18" s="277"/>
      <c r="AH18" s="277"/>
      <c r="AI18" s="277"/>
      <c r="AJ18" s="289"/>
      <c r="AK18" s="289"/>
      <c r="AL18" s="289"/>
      <c r="AM18" s="291"/>
      <c r="AN18" s="291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</row>
    <row r="19" spans="1:75" ht="12.75">
      <c r="A19" s="110"/>
      <c r="B19" s="220"/>
      <c r="C19" s="221"/>
      <c r="D19" s="221" t="str">
        <f>Auxiliar!P23</f>
        <v>-</v>
      </c>
      <c r="E19" s="221"/>
      <c r="F19" s="222"/>
      <c r="G19" s="230">
        <f>'Datos PAR'!D32</f>
        <v>0</v>
      </c>
      <c r="H19" s="230">
        <f>'Datos PAR'!E32</f>
        <v>0</v>
      </c>
      <c r="I19" s="230">
        <f>'Datos PAR'!F32</f>
        <v>0</v>
      </c>
      <c r="J19" s="230">
        <f>'Datos PAR'!G32</f>
        <v>0</v>
      </c>
      <c r="K19" s="230">
        <f>'Datos PAR'!H32</f>
        <v>0</v>
      </c>
      <c r="L19" s="230">
        <f>'Datos PAR'!I32</f>
        <v>0</v>
      </c>
      <c r="M19" s="230">
        <f>'Datos PAR'!J32</f>
        <v>0</v>
      </c>
      <c r="N19" s="230">
        <f>'Datos PAR'!K32</f>
        <v>0</v>
      </c>
      <c r="O19" s="230">
        <f>'Datos PAR'!L32</f>
        <v>0</v>
      </c>
      <c r="P19" s="230">
        <f>'Datos PAR'!M32</f>
        <v>0</v>
      </c>
      <c r="Q19" s="223"/>
      <c r="R19" s="224">
        <f t="shared" si="9"/>
      </c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5"/>
      <c r="AD19" s="226"/>
      <c r="AE19" s="225"/>
      <c r="AF19" s="61"/>
      <c r="AG19" s="277"/>
      <c r="AH19" s="277"/>
      <c r="AI19" s="277"/>
      <c r="AJ19" s="289"/>
      <c r="AK19" s="289"/>
      <c r="AL19" s="289"/>
      <c r="AM19" s="291"/>
      <c r="AN19" s="291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</row>
    <row r="20" spans="1:75" ht="12.75">
      <c r="A20" s="40"/>
      <c r="B20" s="227"/>
      <c r="C20" s="227"/>
      <c r="D20" s="227"/>
      <c r="E20" s="227"/>
      <c r="F20" s="228"/>
      <c r="G20" s="116"/>
      <c r="H20" s="116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229"/>
      <c r="AD20" s="229"/>
      <c r="AE20" s="229"/>
      <c r="AF20" s="114"/>
      <c r="AG20" s="278"/>
      <c r="AH20" s="278"/>
      <c r="AI20" s="278"/>
      <c r="AJ20" s="290"/>
      <c r="AK20" s="290"/>
      <c r="AL20" s="290"/>
      <c r="AM20" s="293"/>
      <c r="AN20" s="293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292"/>
      <c r="BP20" s="292"/>
      <c r="BQ20" s="292"/>
      <c r="BR20" s="292"/>
      <c r="BS20" s="292"/>
      <c r="BT20" s="292"/>
      <c r="BU20" s="292"/>
      <c r="BV20" s="292"/>
      <c r="BW20" s="292"/>
    </row>
    <row r="21" spans="1:75" ht="13.5" thickBot="1">
      <c r="A21" s="40"/>
      <c r="B21" s="227"/>
      <c r="C21" s="227"/>
      <c r="D21" s="227"/>
      <c r="E21" s="227"/>
      <c r="F21" s="228"/>
      <c r="G21" s="116"/>
      <c r="H21" s="116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229"/>
      <c r="AD21" s="229"/>
      <c r="AE21" s="229"/>
      <c r="AF21" s="114"/>
      <c r="AG21" s="278"/>
      <c r="AH21" s="278"/>
      <c r="AI21" s="278"/>
      <c r="AJ21" s="290"/>
      <c r="AK21" s="290"/>
      <c r="AL21" s="290"/>
      <c r="AM21" s="293"/>
      <c r="AN21" s="293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292"/>
      <c r="BP21" s="292"/>
      <c r="BQ21" s="292"/>
      <c r="BR21" s="292"/>
      <c r="BS21" s="292"/>
      <c r="BT21" s="292"/>
      <c r="BU21" s="292"/>
      <c r="BV21" s="292"/>
      <c r="BW21" s="292"/>
    </row>
    <row r="22" spans="1:75" ht="27.75" customHeight="1" thickBot="1">
      <c r="A22" s="35"/>
      <c r="B22" s="525" t="s">
        <v>67</v>
      </c>
      <c r="C22" s="526"/>
      <c r="D22" s="527"/>
      <c r="E22" s="391">
        <v>9.799375</v>
      </c>
      <c r="F22" s="62"/>
      <c r="G22" s="62"/>
      <c r="H22" s="62"/>
      <c r="I22" s="62"/>
      <c r="J22" s="62"/>
      <c r="K22" s="60"/>
      <c r="L22" s="62"/>
      <c r="M22" s="62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61"/>
      <c r="AB22" s="61"/>
      <c r="AC22" s="61"/>
      <c r="AD22" s="61"/>
      <c r="AE22" s="61"/>
      <c r="AF22" s="61"/>
      <c r="AG22" s="277"/>
      <c r="AH22" s="277"/>
      <c r="AI22" s="277"/>
      <c r="AJ22" s="289"/>
      <c r="AK22" s="289"/>
      <c r="AL22" s="289"/>
      <c r="AM22" s="291"/>
      <c r="AN22" s="291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</row>
    <row r="23" spans="1:75" ht="12.75">
      <c r="A23" s="35"/>
      <c r="B23" s="63"/>
      <c r="C23" s="63"/>
      <c r="D23" s="63"/>
      <c r="E23" s="63"/>
      <c r="F23" s="62"/>
      <c r="G23" s="62"/>
      <c r="H23" s="62"/>
      <c r="I23" s="62"/>
      <c r="J23" s="62"/>
      <c r="K23" s="60"/>
      <c r="L23" s="62"/>
      <c r="M23" s="62"/>
      <c r="N23" s="60"/>
      <c r="O23" s="60"/>
      <c r="P23" s="60"/>
      <c r="Q23" s="60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277"/>
      <c r="AH23" s="277"/>
      <c r="AI23" s="277"/>
      <c r="AJ23" s="289"/>
      <c r="AK23" s="289"/>
      <c r="AL23" s="289"/>
      <c r="AM23" s="291"/>
      <c r="AN23" s="291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</row>
    <row r="24" spans="1:75" ht="12.75">
      <c r="A24" s="35"/>
      <c r="B24" s="63"/>
      <c r="C24" s="63"/>
      <c r="D24" s="63"/>
      <c r="E24" s="63"/>
      <c r="F24" s="62"/>
      <c r="G24" s="62"/>
      <c r="H24" s="62"/>
      <c r="I24" s="62"/>
      <c r="J24" s="62"/>
      <c r="K24" s="60"/>
      <c r="L24" s="62"/>
      <c r="M24" s="62"/>
      <c r="N24" s="60"/>
      <c r="O24" s="60"/>
      <c r="P24" s="60"/>
      <c r="Q24" s="60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277"/>
      <c r="AH24" s="277"/>
      <c r="AI24" s="277"/>
      <c r="AJ24" s="289"/>
      <c r="AK24" s="289"/>
      <c r="AL24" s="289"/>
      <c r="AM24" s="291"/>
      <c r="AN24" s="291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</row>
    <row r="25" spans="1:75" ht="12.75">
      <c r="A25" s="1"/>
      <c r="B25" s="279"/>
      <c r="C25" s="279"/>
      <c r="D25" s="279"/>
      <c r="E25" s="279"/>
      <c r="F25" s="280"/>
      <c r="G25" s="280"/>
      <c r="H25" s="280"/>
      <c r="I25" s="280"/>
      <c r="J25" s="280"/>
      <c r="K25" s="281"/>
      <c r="L25" s="280"/>
      <c r="M25" s="280"/>
      <c r="N25" s="281"/>
      <c r="O25" s="281"/>
      <c r="P25" s="281"/>
      <c r="Q25" s="281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77"/>
      <c r="AH25" s="277"/>
      <c r="AI25" s="277"/>
      <c r="AJ25" s="289"/>
      <c r="AK25" s="289"/>
      <c r="AL25" s="289"/>
      <c r="AM25" s="291"/>
      <c r="AN25" s="291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</row>
    <row r="26" spans="1:75" ht="12.75">
      <c r="A26" s="1"/>
      <c r="B26" s="279"/>
      <c r="C26" s="279"/>
      <c r="D26" s="279"/>
      <c r="E26" s="279"/>
      <c r="F26" s="280"/>
      <c r="G26" s="280"/>
      <c r="H26" s="280"/>
      <c r="I26" s="280"/>
      <c r="J26" s="280"/>
      <c r="K26" s="280"/>
      <c r="L26" s="280"/>
      <c r="M26" s="280"/>
      <c r="N26" s="281"/>
      <c r="O26" s="281"/>
      <c r="P26" s="281"/>
      <c r="Q26" s="281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77"/>
      <c r="AH26" s="277"/>
      <c r="AI26" s="277"/>
      <c r="AJ26" s="289"/>
      <c r="AK26" s="289"/>
      <c r="AL26" s="289"/>
      <c r="AM26" s="291"/>
      <c r="AN26" s="291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</row>
    <row r="27" spans="1:75" ht="12.75">
      <c r="A27" s="1"/>
      <c r="B27" s="279"/>
      <c r="C27" s="279"/>
      <c r="D27" s="279"/>
      <c r="E27" s="279"/>
      <c r="F27" s="280"/>
      <c r="G27" s="280"/>
      <c r="H27" s="280"/>
      <c r="I27" s="280"/>
      <c r="J27" s="280"/>
      <c r="K27" s="280"/>
      <c r="L27" s="280"/>
      <c r="M27" s="280"/>
      <c r="N27" s="281"/>
      <c r="O27" s="281"/>
      <c r="P27" s="281"/>
      <c r="Q27" s="281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77"/>
      <c r="AH27" s="277"/>
      <c r="AI27" s="277"/>
      <c r="AJ27" s="289"/>
      <c r="AK27" s="289"/>
      <c r="AL27" s="289"/>
      <c r="AM27" s="291"/>
      <c r="AN27" s="291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</row>
    <row r="28" spans="1:75" ht="12.75">
      <c r="A28" s="1"/>
      <c r="B28" s="283"/>
      <c r="C28" s="283"/>
      <c r="D28" s="283"/>
      <c r="E28" s="283"/>
      <c r="F28" s="284"/>
      <c r="G28" s="284"/>
      <c r="H28" s="284"/>
      <c r="I28" s="284"/>
      <c r="J28" s="284"/>
      <c r="K28" s="284"/>
      <c r="L28" s="280"/>
      <c r="M28" s="280"/>
      <c r="N28" s="281"/>
      <c r="O28" s="281"/>
      <c r="P28" s="281"/>
      <c r="Q28" s="281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77"/>
      <c r="AH28" s="277"/>
      <c r="AI28" s="277"/>
      <c r="AJ28" s="289"/>
      <c r="AK28" s="289"/>
      <c r="AL28" s="289"/>
      <c r="AM28" s="291"/>
      <c r="AN28" s="291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</row>
    <row r="29" spans="1:75" ht="12.75">
      <c r="A29" s="1"/>
      <c r="B29" s="279"/>
      <c r="C29" s="279"/>
      <c r="D29" s="279"/>
      <c r="E29" s="279"/>
      <c r="F29" s="280"/>
      <c r="G29" s="280"/>
      <c r="H29" s="280"/>
      <c r="I29" s="280"/>
      <c r="J29" s="280"/>
      <c r="K29" s="280"/>
      <c r="L29" s="280"/>
      <c r="M29" s="285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77"/>
      <c r="AH29" s="277"/>
      <c r="AI29" s="277"/>
      <c r="AJ29" s="289"/>
      <c r="AK29" s="289"/>
      <c r="AL29" s="289"/>
      <c r="AM29" s="291"/>
      <c r="AN29" s="291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</row>
    <row r="30" spans="1:75" ht="12.75">
      <c r="A30" s="1"/>
      <c r="B30" s="286"/>
      <c r="C30" s="286"/>
      <c r="D30" s="286"/>
      <c r="E30" s="286"/>
      <c r="F30" s="281"/>
      <c r="G30" s="281"/>
      <c r="H30" s="281"/>
      <c r="I30" s="281"/>
      <c r="J30" s="281"/>
      <c r="K30" s="281"/>
      <c r="L30" s="281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77"/>
      <c r="AH30" s="277"/>
      <c r="AI30" s="277"/>
      <c r="AJ30" s="289"/>
      <c r="AK30" s="289"/>
      <c r="AL30" s="289"/>
      <c r="AM30" s="18"/>
      <c r="AN30" s="18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</row>
    <row r="31" spans="1:75" ht="12.75">
      <c r="A31" s="1"/>
      <c r="B31" s="287"/>
      <c r="C31" s="287"/>
      <c r="D31" s="287"/>
      <c r="E31" s="287"/>
      <c r="F31" s="282"/>
      <c r="G31" s="282"/>
      <c r="H31" s="282"/>
      <c r="I31" s="282"/>
      <c r="J31" s="282"/>
      <c r="K31" s="282"/>
      <c r="L31" s="281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77"/>
      <c r="AH31" s="277"/>
      <c r="AI31" s="277"/>
      <c r="AJ31" s="289"/>
      <c r="AK31" s="289"/>
      <c r="AL31" s="289"/>
      <c r="AM31" s="18"/>
      <c r="AN31" s="18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</row>
    <row r="32" spans="1:75" ht="12.75">
      <c r="A32" s="1"/>
      <c r="B32" s="287"/>
      <c r="C32" s="287"/>
      <c r="D32" s="287"/>
      <c r="E32" s="287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77"/>
      <c r="AH32" s="277"/>
      <c r="AI32" s="277"/>
      <c r="AJ32" s="289"/>
      <c r="AK32" s="289"/>
      <c r="AL32" s="289"/>
      <c r="AM32" s="18"/>
      <c r="AN32" s="18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</row>
    <row r="33" spans="1:75" ht="12.75">
      <c r="A33" s="1"/>
      <c r="B33" s="287"/>
      <c r="C33" s="287"/>
      <c r="D33" s="287"/>
      <c r="E33" s="287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77"/>
      <c r="AH33" s="277"/>
      <c r="AI33" s="277"/>
      <c r="AJ33" s="289"/>
      <c r="AK33" s="289"/>
      <c r="AL33" s="289"/>
      <c r="AM33" s="18"/>
      <c r="AN33" s="18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</row>
    <row r="34" spans="1:40" ht="12.75">
      <c r="A34" s="1"/>
      <c r="B34" s="287"/>
      <c r="C34" s="287"/>
      <c r="D34" s="287"/>
      <c r="E34" s="287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77"/>
      <c r="AH34" s="277"/>
      <c r="AI34" s="277"/>
      <c r="AJ34" s="289"/>
      <c r="AK34" s="289"/>
      <c r="AL34" s="289"/>
      <c r="AM34" s="18"/>
      <c r="AN34" s="18"/>
    </row>
    <row r="35" spans="2:40" ht="12.75">
      <c r="B35" s="19"/>
      <c r="C35" s="19"/>
      <c r="D35" s="19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89"/>
      <c r="AH35" s="289"/>
      <c r="AI35" s="289"/>
      <c r="AJ35" s="289"/>
      <c r="AK35" s="289"/>
      <c r="AL35" s="289"/>
      <c r="AM35" s="18"/>
      <c r="AN35" s="18"/>
    </row>
    <row r="36" spans="2:40" ht="12.75">
      <c r="B36" s="19"/>
      <c r="C36" s="19"/>
      <c r="D36" s="19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89"/>
      <c r="AH36" s="289"/>
      <c r="AI36" s="289"/>
      <c r="AJ36" s="289"/>
      <c r="AK36" s="289"/>
      <c r="AL36" s="289"/>
      <c r="AM36" s="18"/>
      <c r="AN36" s="18"/>
    </row>
    <row r="37" spans="2:40" ht="12.75">
      <c r="B37" s="19"/>
      <c r="C37" s="19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89"/>
      <c r="AH37" s="289"/>
      <c r="AI37" s="289"/>
      <c r="AJ37" s="289"/>
      <c r="AK37" s="289"/>
      <c r="AL37" s="289"/>
      <c r="AM37" s="18"/>
      <c r="AN37" s="18"/>
    </row>
    <row r="38" spans="2:40" ht="12.75">
      <c r="B38" s="19"/>
      <c r="C38" s="19"/>
      <c r="D38" s="19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89"/>
      <c r="AH38" s="289"/>
      <c r="AI38" s="289"/>
      <c r="AJ38" s="289"/>
      <c r="AK38" s="289"/>
      <c r="AL38" s="289"/>
      <c r="AM38" s="18"/>
      <c r="AN38" s="18"/>
    </row>
    <row r="39" spans="6:40" ht="12.75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89"/>
      <c r="AH39" s="289"/>
      <c r="AI39" s="289"/>
      <c r="AJ39" s="289"/>
      <c r="AK39" s="289"/>
      <c r="AL39" s="289"/>
      <c r="AM39" s="18"/>
      <c r="AN39" s="18"/>
    </row>
    <row r="40" spans="6:40" ht="12.7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89"/>
      <c r="AH40" s="289"/>
      <c r="AI40" s="289"/>
      <c r="AJ40" s="289"/>
      <c r="AK40" s="289"/>
      <c r="AL40" s="289"/>
      <c r="AM40" s="18"/>
      <c r="AN40" s="18"/>
    </row>
    <row r="41" spans="6:40" ht="12.75"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89"/>
      <c r="AH41" s="289"/>
      <c r="AI41" s="289"/>
      <c r="AJ41" s="289"/>
      <c r="AK41" s="289"/>
      <c r="AL41" s="289"/>
      <c r="AM41" s="18"/>
      <c r="AN41" s="18"/>
    </row>
    <row r="42" spans="6:40" ht="12.75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89"/>
      <c r="AH42" s="289"/>
      <c r="AI42" s="289"/>
      <c r="AJ42" s="289"/>
      <c r="AK42" s="289"/>
      <c r="AL42" s="289"/>
      <c r="AM42" s="18"/>
      <c r="AN42" s="18"/>
    </row>
    <row r="43" spans="6:40" ht="12.75"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89"/>
      <c r="AH43" s="289"/>
      <c r="AI43" s="289"/>
      <c r="AJ43" s="289"/>
      <c r="AK43" s="289"/>
      <c r="AL43" s="289"/>
      <c r="AM43" s="18"/>
      <c r="AN43" s="18"/>
    </row>
    <row r="44" spans="6:40" ht="12.75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89"/>
      <c r="AH44" s="289"/>
      <c r="AI44" s="289"/>
      <c r="AJ44" s="289"/>
      <c r="AK44" s="289"/>
      <c r="AL44" s="289"/>
      <c r="AM44" s="18"/>
      <c r="AN44" s="18"/>
    </row>
    <row r="45" spans="6:40" ht="12.75"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89"/>
      <c r="AH45" s="289"/>
      <c r="AI45" s="289"/>
      <c r="AJ45" s="289"/>
      <c r="AK45" s="289"/>
      <c r="AL45" s="289"/>
      <c r="AM45" s="18"/>
      <c r="AN45" s="18"/>
    </row>
    <row r="46" spans="6:40" ht="12.75"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89"/>
      <c r="AH46" s="289"/>
      <c r="AI46" s="289"/>
      <c r="AJ46" s="289"/>
      <c r="AK46" s="289"/>
      <c r="AL46" s="289"/>
      <c r="AM46" s="18"/>
      <c r="AN46" s="18"/>
    </row>
    <row r="47" spans="6:40" ht="12.75"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89"/>
      <c r="AH47" s="289"/>
      <c r="AI47" s="289"/>
      <c r="AJ47" s="289"/>
      <c r="AK47" s="289"/>
      <c r="AL47" s="289"/>
      <c r="AM47" s="18"/>
      <c r="AN47" s="18"/>
    </row>
    <row r="48" spans="6:40" ht="12.7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89"/>
      <c r="AH48" s="289"/>
      <c r="AI48" s="289"/>
      <c r="AJ48" s="289"/>
      <c r="AK48" s="289"/>
      <c r="AL48" s="289"/>
      <c r="AM48" s="18"/>
      <c r="AN48" s="18"/>
    </row>
    <row r="49" spans="6:40" ht="12.7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89"/>
      <c r="AH49" s="289"/>
      <c r="AI49" s="289"/>
      <c r="AJ49" s="289"/>
      <c r="AK49" s="289"/>
      <c r="AL49" s="289"/>
      <c r="AM49" s="18"/>
      <c r="AN49" s="18"/>
    </row>
    <row r="50" spans="6:40" ht="12.7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89"/>
      <c r="AH50" s="289"/>
      <c r="AI50" s="289"/>
      <c r="AJ50" s="289"/>
      <c r="AK50" s="289"/>
      <c r="AL50" s="289"/>
      <c r="AM50" s="18"/>
      <c r="AN50" s="18"/>
    </row>
    <row r="51" spans="6:40" ht="12.75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89"/>
      <c r="AH51" s="289"/>
      <c r="AI51" s="289"/>
      <c r="AJ51" s="289"/>
      <c r="AK51" s="289"/>
      <c r="AL51" s="289"/>
      <c r="AM51" s="18"/>
      <c r="AN51" s="18"/>
    </row>
    <row r="52" spans="6:40" ht="12.7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89"/>
      <c r="AH52" s="289"/>
      <c r="AI52" s="289"/>
      <c r="AJ52" s="289"/>
      <c r="AK52" s="289"/>
      <c r="AL52" s="289"/>
      <c r="AM52" s="18"/>
      <c r="AN52" s="18"/>
    </row>
    <row r="53" spans="6:40" ht="12.7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89"/>
      <c r="AH53" s="289"/>
      <c r="AI53" s="289"/>
      <c r="AJ53" s="289"/>
      <c r="AK53" s="289"/>
      <c r="AL53" s="289"/>
      <c r="AM53" s="18"/>
      <c r="AN53" s="18"/>
    </row>
    <row r="54" spans="6:40" ht="12.7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89"/>
      <c r="AH54" s="289"/>
      <c r="AI54" s="289"/>
      <c r="AJ54" s="289"/>
      <c r="AK54" s="289"/>
      <c r="AL54" s="289"/>
      <c r="AM54" s="18"/>
      <c r="AN54" s="18"/>
    </row>
    <row r="55" spans="6:40" ht="12.7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89"/>
      <c r="AH55" s="289"/>
      <c r="AI55" s="289"/>
      <c r="AJ55" s="289"/>
      <c r="AK55" s="289"/>
      <c r="AL55" s="289"/>
      <c r="AM55" s="18"/>
      <c r="AN55" s="18"/>
    </row>
    <row r="56" spans="6:40" ht="12.7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89"/>
      <c r="AH56" s="289"/>
      <c r="AI56" s="289"/>
      <c r="AJ56" s="289"/>
      <c r="AK56" s="289"/>
      <c r="AL56" s="289"/>
      <c r="AM56" s="18"/>
      <c r="AN56" s="18"/>
    </row>
    <row r="57" spans="6:40" ht="12.7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89"/>
      <c r="AH57" s="289"/>
      <c r="AI57" s="289"/>
      <c r="AJ57" s="289"/>
      <c r="AK57" s="289"/>
      <c r="AL57" s="289"/>
      <c r="AM57" s="18"/>
      <c r="AN57" s="18"/>
    </row>
    <row r="58" spans="6:40" ht="12.7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89"/>
      <c r="AH58" s="289"/>
      <c r="AI58" s="289"/>
      <c r="AJ58" s="289"/>
      <c r="AK58" s="289"/>
      <c r="AL58" s="289"/>
      <c r="AM58" s="18"/>
      <c r="AN58" s="18"/>
    </row>
    <row r="59" spans="6:40" ht="12.7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89"/>
      <c r="AH59" s="289"/>
      <c r="AI59" s="289"/>
      <c r="AJ59" s="289"/>
      <c r="AK59" s="289"/>
      <c r="AL59" s="289"/>
      <c r="AM59" s="18"/>
      <c r="AN59" s="18"/>
    </row>
    <row r="60" spans="6:40" ht="12.7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89"/>
      <c r="AH60" s="289"/>
      <c r="AI60" s="289"/>
      <c r="AJ60" s="289"/>
      <c r="AK60" s="289"/>
      <c r="AL60" s="289"/>
      <c r="AM60" s="18"/>
      <c r="AN60" s="18"/>
    </row>
    <row r="61" spans="6:40" ht="12.7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89"/>
      <c r="AH61" s="289"/>
      <c r="AI61" s="289"/>
      <c r="AJ61" s="289"/>
      <c r="AK61" s="289"/>
      <c r="AL61" s="289"/>
      <c r="AM61" s="18"/>
      <c r="AN61" s="18"/>
    </row>
    <row r="62" spans="6:40" ht="12.7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89"/>
      <c r="AH62" s="289"/>
      <c r="AI62" s="289"/>
      <c r="AJ62" s="289"/>
      <c r="AK62" s="289"/>
      <c r="AL62" s="289"/>
      <c r="AM62" s="18"/>
      <c r="AN62" s="18"/>
    </row>
    <row r="63" spans="6:40" ht="12.7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89"/>
      <c r="AH63" s="289"/>
      <c r="AI63" s="289"/>
      <c r="AJ63" s="289"/>
      <c r="AK63" s="289"/>
      <c r="AL63" s="289"/>
      <c r="AM63" s="18"/>
      <c r="AN63" s="18"/>
    </row>
    <row r="64" spans="6:40" ht="12.7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89"/>
      <c r="AH64" s="289"/>
      <c r="AI64" s="289"/>
      <c r="AJ64" s="289"/>
      <c r="AK64" s="289"/>
      <c r="AL64" s="289"/>
      <c r="AM64" s="18"/>
      <c r="AN64" s="18"/>
    </row>
    <row r="65" spans="6:40" ht="12.7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89"/>
      <c r="AH65" s="289"/>
      <c r="AI65" s="289"/>
      <c r="AJ65" s="289"/>
      <c r="AK65" s="289"/>
      <c r="AL65" s="289"/>
      <c r="AM65" s="18"/>
      <c r="AN65" s="18"/>
    </row>
    <row r="66" spans="6:40" ht="12.7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89"/>
      <c r="AH66" s="289"/>
      <c r="AI66" s="289"/>
      <c r="AJ66" s="289"/>
      <c r="AK66" s="289"/>
      <c r="AL66" s="289"/>
      <c r="AM66" s="18"/>
      <c r="AN66" s="18"/>
    </row>
    <row r="67" spans="6:40" ht="12.7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89"/>
      <c r="AH67" s="289"/>
      <c r="AI67" s="289"/>
      <c r="AJ67" s="289"/>
      <c r="AK67" s="289"/>
      <c r="AL67" s="289"/>
      <c r="AM67" s="18"/>
      <c r="AN67" s="18"/>
    </row>
    <row r="68" spans="6:40" ht="12.7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89"/>
      <c r="AH68" s="289"/>
      <c r="AI68" s="289"/>
      <c r="AJ68" s="289"/>
      <c r="AK68" s="289"/>
      <c r="AL68" s="289"/>
      <c r="AM68" s="18"/>
      <c r="AN68" s="18"/>
    </row>
    <row r="69" spans="6:40" ht="12.7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89"/>
      <c r="AH69" s="289"/>
      <c r="AI69" s="289"/>
      <c r="AJ69" s="289"/>
      <c r="AK69" s="289"/>
      <c r="AL69" s="289"/>
      <c r="AM69" s="18"/>
      <c r="AN69" s="18"/>
    </row>
    <row r="70" spans="6:40" ht="12.7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89"/>
      <c r="AH70" s="289"/>
      <c r="AI70" s="289"/>
      <c r="AJ70" s="289"/>
      <c r="AK70" s="289"/>
      <c r="AL70" s="289"/>
      <c r="AM70" s="18"/>
      <c r="AN70" s="18"/>
    </row>
    <row r="71" spans="6:40" ht="12.7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89"/>
      <c r="AH71" s="289"/>
      <c r="AI71" s="289"/>
      <c r="AJ71" s="289"/>
      <c r="AK71" s="289"/>
      <c r="AL71" s="289"/>
      <c r="AM71" s="18"/>
      <c r="AN71" s="18"/>
    </row>
    <row r="72" spans="6:40" ht="12.7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89"/>
      <c r="AH72" s="289"/>
      <c r="AI72" s="289"/>
      <c r="AJ72" s="289"/>
      <c r="AK72" s="289"/>
      <c r="AL72" s="289"/>
      <c r="AM72" s="18"/>
      <c r="AN72" s="18"/>
    </row>
    <row r="73" spans="6:40" ht="12.7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89"/>
      <c r="AH73" s="289"/>
      <c r="AI73" s="289"/>
      <c r="AJ73" s="289"/>
      <c r="AK73" s="289"/>
      <c r="AL73" s="289"/>
      <c r="AM73" s="18"/>
      <c r="AN73" s="18"/>
    </row>
    <row r="74" spans="6:40" ht="12.7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89"/>
      <c r="AH74" s="289"/>
      <c r="AI74" s="289"/>
      <c r="AJ74" s="289"/>
      <c r="AK74" s="289"/>
      <c r="AL74" s="289"/>
      <c r="AM74" s="18"/>
      <c r="AN74" s="18"/>
    </row>
    <row r="75" spans="6:40" ht="12.7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89"/>
      <c r="AH75" s="289"/>
      <c r="AI75" s="289"/>
      <c r="AJ75" s="289"/>
      <c r="AK75" s="289"/>
      <c r="AL75" s="289"/>
      <c r="AM75" s="18"/>
      <c r="AN75" s="18"/>
    </row>
    <row r="76" spans="6:40" ht="12.7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89"/>
      <c r="AH76" s="289"/>
      <c r="AI76" s="289"/>
      <c r="AJ76" s="289"/>
      <c r="AK76" s="289"/>
      <c r="AL76" s="289"/>
      <c r="AM76" s="18"/>
      <c r="AN76" s="18"/>
    </row>
    <row r="77" spans="6:40" ht="12.7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89"/>
      <c r="AH77" s="289"/>
      <c r="AI77" s="289"/>
      <c r="AJ77" s="289"/>
      <c r="AK77" s="289"/>
      <c r="AL77" s="289"/>
      <c r="AM77" s="18"/>
      <c r="AN77" s="18"/>
    </row>
    <row r="78" spans="6:40" ht="12.7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89"/>
      <c r="AH78" s="289"/>
      <c r="AI78" s="289"/>
      <c r="AJ78" s="289"/>
      <c r="AK78" s="289"/>
      <c r="AL78" s="289"/>
      <c r="AM78" s="18"/>
      <c r="AN78" s="18"/>
    </row>
    <row r="79" spans="6:40" ht="12.7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89"/>
      <c r="AH79" s="289"/>
      <c r="AI79" s="289"/>
      <c r="AJ79" s="289"/>
      <c r="AK79" s="289"/>
      <c r="AL79" s="289"/>
      <c r="AM79" s="18"/>
      <c r="AN79" s="18"/>
    </row>
    <row r="80" spans="6:40" ht="12.7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89"/>
      <c r="AH80" s="289"/>
      <c r="AI80" s="289"/>
      <c r="AJ80" s="289"/>
      <c r="AK80" s="289"/>
      <c r="AL80" s="289"/>
      <c r="AM80" s="18"/>
      <c r="AN80" s="18"/>
    </row>
    <row r="81" spans="6:40" ht="12.7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89"/>
      <c r="AH81" s="289"/>
      <c r="AI81" s="289"/>
      <c r="AJ81" s="289"/>
      <c r="AK81" s="289"/>
      <c r="AL81" s="289"/>
      <c r="AM81" s="18"/>
      <c r="AN81" s="18"/>
    </row>
    <row r="82" spans="6:40" ht="12.7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89"/>
      <c r="AH82" s="289"/>
      <c r="AI82" s="289"/>
      <c r="AJ82" s="289"/>
      <c r="AK82" s="289"/>
      <c r="AL82" s="289"/>
      <c r="AM82" s="18"/>
      <c r="AN82" s="18"/>
    </row>
    <row r="83" spans="6:40" ht="12.7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89"/>
      <c r="AH83" s="289"/>
      <c r="AI83" s="289"/>
      <c r="AJ83" s="289"/>
      <c r="AK83" s="289"/>
      <c r="AL83" s="289"/>
      <c r="AM83" s="18"/>
      <c r="AN83" s="18"/>
    </row>
    <row r="84" spans="6:40" ht="12.7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89"/>
      <c r="AH84" s="289"/>
      <c r="AI84" s="289"/>
      <c r="AJ84" s="289"/>
      <c r="AK84" s="289"/>
      <c r="AL84" s="289"/>
      <c r="AM84" s="18"/>
      <c r="AN84" s="18"/>
    </row>
    <row r="85" spans="6:40" ht="12.7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89"/>
      <c r="AH85" s="289"/>
      <c r="AI85" s="289"/>
      <c r="AJ85" s="289"/>
      <c r="AK85" s="289"/>
      <c r="AL85" s="289"/>
      <c r="AM85" s="18"/>
      <c r="AN85" s="18"/>
    </row>
    <row r="86" spans="6:40" ht="12.7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89"/>
      <c r="AH86" s="289"/>
      <c r="AI86" s="289"/>
      <c r="AJ86" s="289"/>
      <c r="AK86" s="289"/>
      <c r="AL86" s="289"/>
      <c r="AM86" s="18"/>
      <c r="AN86" s="18"/>
    </row>
    <row r="87" spans="6:40" ht="12.7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89"/>
      <c r="AH87" s="289"/>
      <c r="AI87" s="289"/>
      <c r="AJ87" s="289"/>
      <c r="AK87" s="289"/>
      <c r="AL87" s="289"/>
      <c r="AM87" s="18"/>
      <c r="AN87" s="18"/>
    </row>
    <row r="88" spans="6:40" ht="12.7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89"/>
      <c r="AH88" s="289"/>
      <c r="AI88" s="289"/>
      <c r="AJ88" s="289"/>
      <c r="AK88" s="289"/>
      <c r="AL88" s="289"/>
      <c r="AM88" s="18"/>
      <c r="AN88" s="18"/>
    </row>
    <row r="89" spans="6:40" ht="12.7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89"/>
      <c r="AH89" s="289"/>
      <c r="AI89" s="289"/>
      <c r="AJ89" s="289"/>
      <c r="AK89" s="289"/>
      <c r="AL89" s="289"/>
      <c r="AM89" s="18"/>
      <c r="AN89" s="18"/>
    </row>
    <row r="90" spans="6:40" ht="12.7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89"/>
      <c r="AH90" s="289"/>
      <c r="AI90" s="289"/>
      <c r="AJ90" s="289"/>
      <c r="AK90" s="289"/>
      <c r="AL90" s="289"/>
      <c r="AM90" s="18"/>
      <c r="AN90" s="18"/>
    </row>
    <row r="91" spans="6:40" ht="12.7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89"/>
      <c r="AH91" s="289"/>
      <c r="AI91" s="289"/>
      <c r="AJ91" s="289"/>
      <c r="AK91" s="289"/>
      <c r="AL91" s="289"/>
      <c r="AM91" s="18"/>
      <c r="AN91" s="18"/>
    </row>
    <row r="92" spans="6:40" ht="12.7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89"/>
      <c r="AH92" s="289"/>
      <c r="AI92" s="289"/>
      <c r="AJ92" s="289"/>
      <c r="AK92" s="289"/>
      <c r="AL92" s="289"/>
      <c r="AM92" s="18"/>
      <c r="AN92" s="18"/>
    </row>
    <row r="93" spans="6:40" ht="12.7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89"/>
      <c r="AH93" s="289"/>
      <c r="AI93" s="289"/>
      <c r="AJ93" s="289"/>
      <c r="AK93" s="289"/>
      <c r="AL93" s="289"/>
      <c r="AM93" s="18"/>
      <c r="AN93" s="18"/>
    </row>
    <row r="94" spans="6:40" ht="12.7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89"/>
      <c r="AH94" s="289"/>
      <c r="AI94" s="289"/>
      <c r="AJ94" s="289"/>
      <c r="AK94" s="289"/>
      <c r="AL94" s="289"/>
      <c r="AM94" s="18"/>
      <c r="AN94" s="18"/>
    </row>
    <row r="95" spans="6:40" ht="12.7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89"/>
      <c r="AH95" s="289"/>
      <c r="AI95" s="289"/>
      <c r="AJ95" s="289"/>
      <c r="AK95" s="289"/>
      <c r="AL95" s="289"/>
      <c r="AM95" s="18"/>
      <c r="AN95" s="18"/>
    </row>
    <row r="96" spans="6:40" ht="12.7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89"/>
      <c r="AH96" s="289"/>
      <c r="AI96" s="289"/>
      <c r="AJ96" s="289"/>
      <c r="AK96" s="289"/>
      <c r="AL96" s="289"/>
      <c r="AM96" s="18"/>
      <c r="AN96" s="18"/>
    </row>
    <row r="97" spans="6:40" ht="12.7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89"/>
      <c r="AH97" s="289"/>
      <c r="AI97" s="289"/>
      <c r="AJ97" s="289"/>
      <c r="AK97" s="289"/>
      <c r="AL97" s="289"/>
      <c r="AM97" s="18"/>
      <c r="AN97" s="18"/>
    </row>
    <row r="98" spans="6:40" ht="12.7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89"/>
      <c r="AH98" s="289"/>
      <c r="AI98" s="289"/>
      <c r="AJ98" s="289"/>
      <c r="AK98" s="289"/>
      <c r="AL98" s="289"/>
      <c r="AM98" s="18"/>
      <c r="AN98" s="18"/>
    </row>
    <row r="99" spans="6:40" ht="12.7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89"/>
      <c r="AH99" s="289"/>
      <c r="AI99" s="289"/>
      <c r="AJ99" s="289"/>
      <c r="AK99" s="289"/>
      <c r="AL99" s="289"/>
      <c r="AM99" s="18"/>
      <c r="AN99" s="18"/>
    </row>
    <row r="100" spans="6:40" ht="12.7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89"/>
      <c r="AH100" s="289"/>
      <c r="AI100" s="289"/>
      <c r="AJ100" s="289"/>
      <c r="AK100" s="289"/>
      <c r="AL100" s="289"/>
      <c r="AM100" s="18"/>
      <c r="AN100" s="18"/>
    </row>
    <row r="101" spans="6:40" ht="12.7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89"/>
      <c r="AH101" s="289"/>
      <c r="AI101" s="289"/>
      <c r="AJ101" s="289"/>
      <c r="AK101" s="289"/>
      <c r="AL101" s="289"/>
      <c r="AM101" s="18"/>
      <c r="AN101" s="18"/>
    </row>
    <row r="102" spans="6:40" ht="12.75"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89"/>
      <c r="AH102" s="289"/>
      <c r="AI102" s="289"/>
      <c r="AJ102" s="289"/>
      <c r="AK102" s="289"/>
      <c r="AL102" s="289"/>
      <c r="AM102" s="18"/>
      <c r="AN102" s="18"/>
    </row>
    <row r="103" spans="6:40" ht="12.7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89"/>
      <c r="AH103" s="289"/>
      <c r="AI103" s="289"/>
      <c r="AJ103" s="289"/>
      <c r="AK103" s="289"/>
      <c r="AL103" s="289"/>
      <c r="AM103" s="18"/>
      <c r="AN103" s="18"/>
    </row>
    <row r="104" spans="6:40" ht="12.7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89"/>
      <c r="AH104" s="289"/>
      <c r="AI104" s="289"/>
      <c r="AJ104" s="289"/>
      <c r="AK104" s="289"/>
      <c r="AL104" s="289"/>
      <c r="AM104" s="18"/>
      <c r="AN104" s="18"/>
    </row>
    <row r="105" spans="6:40" ht="12.75"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89"/>
      <c r="AH105" s="289"/>
      <c r="AI105" s="289"/>
      <c r="AJ105" s="289"/>
      <c r="AK105" s="289"/>
      <c r="AL105" s="289"/>
      <c r="AM105" s="18"/>
      <c r="AN105" s="18"/>
    </row>
    <row r="106" spans="6:40" ht="12.75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89"/>
      <c r="AH106" s="289"/>
      <c r="AI106" s="289"/>
      <c r="AJ106" s="289"/>
      <c r="AK106" s="289"/>
      <c r="AL106" s="289"/>
      <c r="AM106" s="18"/>
      <c r="AN106" s="18"/>
    </row>
    <row r="107" spans="6:40" ht="12.7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89"/>
      <c r="AH107" s="289"/>
      <c r="AI107" s="289"/>
      <c r="AJ107" s="289"/>
      <c r="AK107" s="289"/>
      <c r="AL107" s="289"/>
      <c r="AM107" s="18"/>
      <c r="AN107" s="18"/>
    </row>
    <row r="108" spans="6:40" ht="12.75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89"/>
      <c r="AH108" s="289"/>
      <c r="AI108" s="289"/>
      <c r="AJ108" s="289"/>
      <c r="AK108" s="289"/>
      <c r="AL108" s="289"/>
      <c r="AM108" s="18"/>
      <c r="AN108" s="18"/>
    </row>
    <row r="109" spans="6:40" ht="12.7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89"/>
      <c r="AH109" s="289"/>
      <c r="AI109" s="289"/>
      <c r="AJ109" s="289"/>
      <c r="AK109" s="289"/>
      <c r="AL109" s="289"/>
      <c r="AM109" s="18"/>
      <c r="AN109" s="18"/>
    </row>
    <row r="110" spans="6:40" ht="12.7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89"/>
      <c r="AH110" s="289"/>
      <c r="AI110" s="289"/>
      <c r="AJ110" s="289"/>
      <c r="AK110" s="289"/>
      <c r="AL110" s="289"/>
      <c r="AM110" s="18"/>
      <c r="AN110" s="18"/>
    </row>
    <row r="111" spans="6:40" ht="12.75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89"/>
      <c r="AH111" s="289"/>
      <c r="AI111" s="289"/>
      <c r="AJ111" s="289"/>
      <c r="AK111" s="289"/>
      <c r="AL111" s="289"/>
      <c r="AM111" s="18"/>
      <c r="AN111" s="18"/>
    </row>
    <row r="112" spans="6:40" ht="12.75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89"/>
      <c r="AH112" s="289"/>
      <c r="AI112" s="289"/>
      <c r="AJ112" s="289"/>
      <c r="AK112" s="289"/>
      <c r="AL112" s="289"/>
      <c r="AM112" s="18"/>
      <c r="AN112" s="18"/>
    </row>
    <row r="113" spans="6:40" ht="12.75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89"/>
      <c r="AH113" s="289"/>
      <c r="AI113" s="289"/>
      <c r="AJ113" s="289"/>
      <c r="AK113" s="289"/>
      <c r="AL113" s="289"/>
      <c r="AM113" s="18"/>
      <c r="AN113" s="18"/>
    </row>
    <row r="114" spans="6:40" ht="12.75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89"/>
      <c r="AH114" s="289"/>
      <c r="AI114" s="289"/>
      <c r="AJ114" s="289"/>
      <c r="AK114" s="289"/>
      <c r="AL114" s="289"/>
      <c r="AM114" s="18"/>
      <c r="AN114" s="18"/>
    </row>
    <row r="115" spans="6:40" ht="12.75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89"/>
      <c r="AH115" s="289"/>
      <c r="AI115" s="289"/>
      <c r="AJ115" s="289"/>
      <c r="AK115" s="289"/>
      <c r="AL115" s="289"/>
      <c r="AM115" s="18"/>
      <c r="AN115" s="18"/>
    </row>
    <row r="116" spans="6:40" ht="12.75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89"/>
      <c r="AH116" s="289"/>
      <c r="AI116" s="289"/>
      <c r="AJ116" s="289"/>
      <c r="AK116" s="289"/>
      <c r="AL116" s="289"/>
      <c r="AM116" s="18"/>
      <c r="AN116" s="18"/>
    </row>
    <row r="117" spans="6:40" ht="12.75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89"/>
      <c r="AH117" s="289"/>
      <c r="AI117" s="289"/>
      <c r="AJ117" s="289"/>
      <c r="AK117" s="289"/>
      <c r="AL117" s="289"/>
      <c r="AM117" s="18"/>
      <c r="AN117" s="18"/>
    </row>
    <row r="118" spans="6:40" ht="12.75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89"/>
      <c r="AH118" s="289"/>
      <c r="AI118" s="289"/>
      <c r="AJ118" s="289"/>
      <c r="AK118" s="289"/>
      <c r="AL118" s="289"/>
      <c r="AM118" s="18"/>
      <c r="AN118" s="18"/>
    </row>
    <row r="119" spans="6:40" ht="12.75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89"/>
      <c r="AH119" s="289"/>
      <c r="AI119" s="289"/>
      <c r="AJ119" s="289"/>
      <c r="AK119" s="289"/>
      <c r="AL119" s="289"/>
      <c r="AM119" s="18"/>
      <c r="AN119" s="18"/>
    </row>
    <row r="120" spans="6:40" ht="12.75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89"/>
      <c r="AH120" s="289"/>
      <c r="AI120" s="289"/>
      <c r="AJ120" s="289"/>
      <c r="AK120" s="289"/>
      <c r="AL120" s="289"/>
      <c r="AM120" s="18"/>
      <c r="AN120" s="18"/>
    </row>
    <row r="121" spans="6:40" ht="12.75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89"/>
      <c r="AH121" s="289"/>
      <c r="AI121" s="289"/>
      <c r="AJ121" s="289"/>
      <c r="AK121" s="289"/>
      <c r="AL121" s="289"/>
      <c r="AM121" s="18"/>
      <c r="AN121" s="18"/>
    </row>
    <row r="122" spans="6:40" ht="12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89"/>
      <c r="AH122" s="289"/>
      <c r="AI122" s="289"/>
      <c r="AJ122" s="289"/>
      <c r="AK122" s="289"/>
      <c r="AL122" s="289"/>
      <c r="AM122" s="18"/>
      <c r="AN122" s="18"/>
    </row>
    <row r="123" spans="6:40" ht="12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89"/>
      <c r="AH123" s="289"/>
      <c r="AI123" s="289"/>
      <c r="AJ123" s="289"/>
      <c r="AK123" s="289"/>
      <c r="AL123" s="289"/>
      <c r="AM123" s="18"/>
      <c r="AN123" s="18"/>
    </row>
    <row r="124" spans="6:40" ht="12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89"/>
      <c r="AH124" s="289"/>
      <c r="AI124" s="289"/>
      <c r="AJ124" s="289"/>
      <c r="AK124" s="289"/>
      <c r="AL124" s="289"/>
      <c r="AM124" s="18"/>
      <c r="AN124" s="18"/>
    </row>
    <row r="125" spans="6:40" ht="12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89"/>
      <c r="AH125" s="289"/>
      <c r="AI125" s="289"/>
      <c r="AJ125" s="289"/>
      <c r="AK125" s="289"/>
      <c r="AL125" s="289"/>
      <c r="AM125" s="18"/>
      <c r="AN125" s="18"/>
    </row>
    <row r="126" spans="6:40" ht="12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89"/>
      <c r="AH126" s="289"/>
      <c r="AI126" s="289"/>
      <c r="AJ126" s="289"/>
      <c r="AK126" s="289"/>
      <c r="AL126" s="289"/>
      <c r="AM126" s="18"/>
      <c r="AN126" s="18"/>
    </row>
    <row r="127" spans="6:40" ht="12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89"/>
      <c r="AH127" s="289"/>
      <c r="AI127" s="289"/>
      <c r="AJ127" s="289"/>
      <c r="AK127" s="289"/>
      <c r="AL127" s="289"/>
      <c r="AM127" s="18"/>
      <c r="AN127" s="18"/>
    </row>
    <row r="128" spans="6:40" ht="12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89"/>
      <c r="AH128" s="289"/>
      <c r="AI128" s="289"/>
      <c r="AJ128" s="289"/>
      <c r="AK128" s="289"/>
      <c r="AL128" s="289"/>
      <c r="AM128" s="18"/>
      <c r="AN128" s="18"/>
    </row>
    <row r="129" spans="6:40" ht="12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89"/>
      <c r="AH129" s="289"/>
      <c r="AI129" s="289"/>
      <c r="AJ129" s="289"/>
      <c r="AK129" s="289"/>
      <c r="AL129" s="289"/>
      <c r="AM129" s="18"/>
      <c r="AN129" s="18"/>
    </row>
    <row r="130" spans="6:40" ht="12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89"/>
      <c r="AH130" s="289"/>
      <c r="AI130" s="289"/>
      <c r="AJ130" s="289"/>
      <c r="AK130" s="289"/>
      <c r="AL130" s="289"/>
      <c r="AM130" s="18"/>
      <c r="AN130" s="18"/>
    </row>
    <row r="131" spans="6:40" ht="12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89"/>
      <c r="AH131" s="289"/>
      <c r="AI131" s="289"/>
      <c r="AJ131" s="289"/>
      <c r="AK131" s="289"/>
      <c r="AL131" s="289"/>
      <c r="AM131" s="18"/>
      <c r="AN131" s="18"/>
    </row>
    <row r="132" spans="6:40" ht="12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89"/>
      <c r="AH132" s="289"/>
      <c r="AI132" s="289"/>
      <c r="AJ132" s="289"/>
      <c r="AK132" s="289"/>
      <c r="AL132" s="289"/>
      <c r="AM132" s="18"/>
      <c r="AN132" s="18"/>
    </row>
    <row r="133" spans="6:40" ht="12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89"/>
      <c r="AH133" s="289"/>
      <c r="AI133" s="289"/>
      <c r="AJ133" s="289"/>
      <c r="AK133" s="289"/>
      <c r="AL133" s="289"/>
      <c r="AM133" s="18"/>
      <c r="AN133" s="18"/>
    </row>
    <row r="134" spans="6:40" ht="12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89"/>
      <c r="AH134" s="289"/>
      <c r="AI134" s="289"/>
      <c r="AJ134" s="289"/>
      <c r="AK134" s="289"/>
      <c r="AL134" s="289"/>
      <c r="AM134" s="18"/>
      <c r="AN134" s="18"/>
    </row>
    <row r="135" spans="6:40" ht="12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89"/>
      <c r="AH135" s="289"/>
      <c r="AI135" s="289"/>
      <c r="AJ135" s="289"/>
      <c r="AK135" s="289"/>
      <c r="AL135" s="289"/>
      <c r="AM135" s="18"/>
      <c r="AN135" s="18"/>
    </row>
    <row r="136" spans="6:40" ht="12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89"/>
      <c r="AH136" s="289"/>
      <c r="AI136" s="289"/>
      <c r="AJ136" s="289"/>
      <c r="AK136" s="289"/>
      <c r="AL136" s="289"/>
      <c r="AM136" s="18"/>
      <c r="AN136" s="18"/>
    </row>
    <row r="137" spans="6:40" ht="12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89"/>
      <c r="AH137" s="289"/>
      <c r="AI137" s="289"/>
      <c r="AJ137" s="289"/>
      <c r="AK137" s="289"/>
      <c r="AL137" s="289"/>
      <c r="AM137" s="18"/>
      <c r="AN137" s="18"/>
    </row>
    <row r="138" spans="6:40" ht="12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89"/>
      <c r="AH138" s="289"/>
      <c r="AI138" s="289"/>
      <c r="AJ138" s="289"/>
      <c r="AK138" s="289"/>
      <c r="AL138" s="289"/>
      <c r="AM138" s="18"/>
      <c r="AN138" s="18"/>
    </row>
    <row r="139" spans="6:40" ht="12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89"/>
      <c r="AH139" s="289"/>
      <c r="AI139" s="289"/>
      <c r="AJ139" s="289"/>
      <c r="AK139" s="289"/>
      <c r="AL139" s="289"/>
      <c r="AM139" s="18"/>
      <c r="AN139" s="18"/>
    </row>
    <row r="140" spans="6:40" ht="12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89"/>
      <c r="AH140" s="289"/>
      <c r="AI140" s="289"/>
      <c r="AJ140" s="289"/>
      <c r="AK140" s="289"/>
      <c r="AL140" s="289"/>
      <c r="AM140" s="18"/>
      <c r="AN140" s="18"/>
    </row>
    <row r="141" spans="6:40" ht="12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89"/>
      <c r="AH141" s="289"/>
      <c r="AI141" s="289"/>
      <c r="AJ141" s="289"/>
      <c r="AK141" s="289"/>
      <c r="AL141" s="289"/>
      <c r="AM141" s="18"/>
      <c r="AN141" s="18"/>
    </row>
    <row r="142" spans="6:40" ht="12.75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89"/>
      <c r="AH142" s="289"/>
      <c r="AI142" s="289"/>
      <c r="AJ142" s="289"/>
      <c r="AK142" s="289"/>
      <c r="AL142" s="289"/>
      <c r="AM142" s="18"/>
      <c r="AN142" s="18"/>
    </row>
    <row r="143" spans="6:40" ht="12.75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89"/>
      <c r="AH143" s="289"/>
      <c r="AI143" s="289"/>
      <c r="AJ143" s="289"/>
      <c r="AK143" s="289"/>
      <c r="AL143" s="289"/>
      <c r="AM143" s="18"/>
      <c r="AN143" s="18"/>
    </row>
    <row r="144" spans="6:40" ht="12.75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89"/>
      <c r="AH144" s="289"/>
      <c r="AI144" s="289"/>
      <c r="AJ144" s="289"/>
      <c r="AK144" s="289"/>
      <c r="AL144" s="289"/>
      <c r="AM144" s="18"/>
      <c r="AN144" s="18"/>
    </row>
    <row r="145" spans="6:40" ht="12.75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89"/>
      <c r="AH145" s="289"/>
      <c r="AI145" s="289"/>
      <c r="AJ145" s="289"/>
      <c r="AK145" s="289"/>
      <c r="AL145" s="289"/>
      <c r="AM145" s="18"/>
      <c r="AN145" s="18"/>
    </row>
    <row r="146" spans="6:40" ht="12.75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89"/>
      <c r="AH146" s="289"/>
      <c r="AI146" s="289"/>
      <c r="AJ146" s="289"/>
      <c r="AK146" s="289"/>
      <c r="AL146" s="289"/>
      <c r="AM146" s="18"/>
      <c r="AN146" s="18"/>
    </row>
    <row r="147" spans="6:40" ht="12.75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89"/>
      <c r="AH147" s="289"/>
      <c r="AI147" s="289"/>
      <c r="AJ147" s="289"/>
      <c r="AK147" s="289"/>
      <c r="AL147" s="289"/>
      <c r="AM147" s="18"/>
      <c r="AN147" s="18"/>
    </row>
    <row r="148" spans="6:40" ht="12.75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89"/>
      <c r="AH148" s="289"/>
      <c r="AI148" s="289"/>
      <c r="AJ148" s="289"/>
      <c r="AK148" s="289"/>
      <c r="AL148" s="289"/>
      <c r="AM148" s="18"/>
      <c r="AN148" s="18"/>
    </row>
    <row r="149" spans="6:40" ht="12.75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89"/>
      <c r="AH149" s="289"/>
      <c r="AI149" s="289"/>
      <c r="AJ149" s="289"/>
      <c r="AK149" s="289"/>
      <c r="AL149" s="289"/>
      <c r="AM149" s="18"/>
      <c r="AN149" s="18"/>
    </row>
    <row r="150" spans="6:40" ht="12.75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89"/>
      <c r="AH150" s="289"/>
      <c r="AI150" s="289"/>
      <c r="AJ150" s="289"/>
      <c r="AK150" s="289"/>
      <c r="AL150" s="289"/>
      <c r="AM150" s="18"/>
      <c r="AN150" s="18"/>
    </row>
    <row r="151" spans="6:40" ht="12.75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89"/>
      <c r="AH151" s="289"/>
      <c r="AI151" s="289"/>
      <c r="AJ151" s="289"/>
      <c r="AK151" s="289"/>
      <c r="AL151" s="289"/>
      <c r="AM151" s="18"/>
      <c r="AN151" s="18"/>
    </row>
    <row r="152" spans="6:40" ht="12.75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89"/>
      <c r="AH152" s="289"/>
      <c r="AI152" s="289"/>
      <c r="AJ152" s="289"/>
      <c r="AK152" s="289"/>
      <c r="AL152" s="289"/>
      <c r="AM152" s="18"/>
      <c r="AN152" s="18"/>
    </row>
    <row r="153" spans="6:40" ht="12.75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89"/>
      <c r="AH153" s="289"/>
      <c r="AI153" s="289"/>
      <c r="AJ153" s="289"/>
      <c r="AK153" s="289"/>
      <c r="AL153" s="289"/>
      <c r="AM153" s="18"/>
      <c r="AN153" s="18"/>
    </row>
    <row r="154" spans="6:40" ht="12.75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89"/>
      <c r="AH154" s="289"/>
      <c r="AI154" s="289"/>
      <c r="AJ154" s="289"/>
      <c r="AK154" s="289"/>
      <c r="AL154" s="289"/>
      <c r="AM154" s="18"/>
      <c r="AN154" s="18"/>
    </row>
    <row r="155" spans="6:40" ht="12.75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89"/>
      <c r="AH155" s="289"/>
      <c r="AI155" s="289"/>
      <c r="AJ155" s="289"/>
      <c r="AK155" s="289"/>
      <c r="AL155" s="289"/>
      <c r="AM155" s="18"/>
      <c r="AN155" s="18"/>
    </row>
    <row r="156" spans="6:40" ht="12.75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89"/>
      <c r="AH156" s="289"/>
      <c r="AI156" s="289"/>
      <c r="AJ156" s="289"/>
      <c r="AK156" s="289"/>
      <c r="AL156" s="289"/>
      <c r="AM156" s="18"/>
      <c r="AN156" s="18"/>
    </row>
    <row r="157" spans="6:40" ht="12.75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89"/>
      <c r="AH157" s="289"/>
      <c r="AI157" s="289"/>
      <c r="AJ157" s="289"/>
      <c r="AK157" s="289"/>
      <c r="AL157" s="289"/>
      <c r="AM157" s="18"/>
      <c r="AN157" s="18"/>
    </row>
    <row r="158" spans="6:40" ht="12.75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89"/>
      <c r="AH158" s="289"/>
      <c r="AI158" s="289"/>
      <c r="AJ158" s="289"/>
      <c r="AK158" s="289"/>
      <c r="AL158" s="289"/>
      <c r="AM158" s="18"/>
      <c r="AN158" s="18"/>
    </row>
    <row r="159" spans="6:40" ht="12.75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89"/>
      <c r="AH159" s="289"/>
      <c r="AI159" s="289"/>
      <c r="AJ159" s="289"/>
      <c r="AK159" s="289"/>
      <c r="AL159" s="289"/>
      <c r="AM159" s="18"/>
      <c r="AN159" s="18"/>
    </row>
    <row r="160" spans="6:40" ht="12.75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89"/>
      <c r="AH160" s="289"/>
      <c r="AI160" s="289"/>
      <c r="AJ160" s="289"/>
      <c r="AK160" s="289"/>
      <c r="AL160" s="289"/>
      <c r="AM160" s="18"/>
      <c r="AN160" s="18"/>
    </row>
    <row r="161" spans="6:40" ht="12.75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89"/>
      <c r="AH161" s="289"/>
      <c r="AI161" s="289"/>
      <c r="AJ161" s="289"/>
      <c r="AK161" s="289"/>
      <c r="AL161" s="289"/>
      <c r="AM161" s="18"/>
      <c r="AN161" s="18"/>
    </row>
    <row r="162" spans="6:40" ht="12.75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89"/>
      <c r="AH162" s="289"/>
      <c r="AI162" s="289"/>
      <c r="AJ162" s="289"/>
      <c r="AK162" s="289"/>
      <c r="AL162" s="289"/>
      <c r="AM162" s="18"/>
      <c r="AN162" s="18"/>
    </row>
    <row r="163" spans="6:40" ht="12.75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89"/>
      <c r="AH163" s="289"/>
      <c r="AI163" s="289"/>
      <c r="AJ163" s="289"/>
      <c r="AK163" s="289"/>
      <c r="AL163" s="289"/>
      <c r="AM163" s="18"/>
      <c r="AN163" s="18"/>
    </row>
    <row r="164" spans="6:40" ht="12.75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89"/>
      <c r="AH164" s="289"/>
      <c r="AI164" s="289"/>
      <c r="AJ164" s="289"/>
      <c r="AK164" s="289"/>
      <c r="AL164" s="289"/>
      <c r="AM164" s="18"/>
      <c r="AN164" s="18"/>
    </row>
    <row r="165" spans="6:40" ht="12.75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89"/>
      <c r="AH165" s="289"/>
      <c r="AI165" s="289"/>
      <c r="AJ165" s="289"/>
      <c r="AK165" s="289"/>
      <c r="AL165" s="289"/>
      <c r="AM165" s="18"/>
      <c r="AN165" s="18"/>
    </row>
    <row r="166" spans="6:40" ht="12.75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89"/>
      <c r="AH166" s="289"/>
      <c r="AI166" s="289"/>
      <c r="AJ166" s="289"/>
      <c r="AK166" s="289"/>
      <c r="AL166" s="289"/>
      <c r="AM166" s="18"/>
      <c r="AN166" s="18"/>
    </row>
    <row r="167" spans="6:40" ht="12.7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89"/>
      <c r="AH167" s="289"/>
      <c r="AI167" s="289"/>
      <c r="AJ167" s="289"/>
      <c r="AK167" s="289"/>
      <c r="AL167" s="289"/>
      <c r="AM167" s="18"/>
      <c r="AN167" s="18"/>
    </row>
    <row r="168" spans="6:40" ht="12.75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89"/>
      <c r="AH168" s="289"/>
      <c r="AI168" s="289"/>
      <c r="AJ168" s="289"/>
      <c r="AK168" s="289"/>
      <c r="AL168" s="289"/>
      <c r="AM168" s="18"/>
      <c r="AN168" s="18"/>
    </row>
    <row r="169" spans="6:40" ht="12.75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89"/>
      <c r="AH169" s="289"/>
      <c r="AI169" s="289"/>
      <c r="AJ169" s="289"/>
      <c r="AK169" s="289"/>
      <c r="AL169" s="289"/>
      <c r="AM169" s="18"/>
      <c r="AN169" s="18"/>
    </row>
    <row r="170" spans="6:40" ht="12.75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89"/>
      <c r="AH170" s="289"/>
      <c r="AI170" s="289"/>
      <c r="AJ170" s="289"/>
      <c r="AK170" s="289"/>
      <c r="AL170" s="289"/>
      <c r="AM170" s="18"/>
      <c r="AN170" s="18"/>
    </row>
    <row r="171" spans="6:40" ht="12.75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89"/>
      <c r="AH171" s="289"/>
      <c r="AI171" s="289"/>
      <c r="AJ171" s="289"/>
      <c r="AK171" s="289"/>
      <c r="AL171" s="289"/>
      <c r="AM171" s="18"/>
      <c r="AN171" s="18"/>
    </row>
    <row r="172" spans="6:40" ht="12.75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89"/>
      <c r="AH172" s="289"/>
      <c r="AI172" s="289"/>
      <c r="AJ172" s="289"/>
      <c r="AK172" s="289"/>
      <c r="AL172" s="289"/>
      <c r="AM172" s="18"/>
      <c r="AN172" s="18"/>
    </row>
    <row r="173" spans="6:40" ht="12.75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289"/>
      <c r="AH173" s="289"/>
      <c r="AI173" s="289"/>
      <c r="AJ173" s="289"/>
      <c r="AK173" s="289"/>
      <c r="AL173" s="289"/>
      <c r="AM173" s="18"/>
      <c r="AN173" s="18"/>
    </row>
    <row r="174" spans="6:40" ht="12.75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289"/>
      <c r="AH174" s="289"/>
      <c r="AI174" s="289"/>
      <c r="AJ174" s="289"/>
      <c r="AK174" s="289"/>
      <c r="AL174" s="289"/>
      <c r="AM174" s="18"/>
      <c r="AN174" s="18"/>
    </row>
    <row r="175" spans="6:40" ht="12.75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289"/>
      <c r="AH175" s="289"/>
      <c r="AI175" s="289"/>
      <c r="AJ175" s="289"/>
      <c r="AK175" s="289"/>
      <c r="AL175" s="289"/>
      <c r="AM175" s="18"/>
      <c r="AN175" s="18"/>
    </row>
    <row r="176" spans="6:40" ht="12.75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289"/>
      <c r="AH176" s="289"/>
      <c r="AI176" s="289"/>
      <c r="AJ176" s="289"/>
      <c r="AK176" s="289"/>
      <c r="AL176" s="289"/>
      <c r="AM176" s="18"/>
      <c r="AN176" s="18"/>
    </row>
    <row r="177" spans="6:40" ht="12.75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289"/>
      <c r="AH177" s="289"/>
      <c r="AI177" s="289"/>
      <c r="AJ177" s="289"/>
      <c r="AK177" s="289"/>
      <c r="AL177" s="289"/>
      <c r="AM177" s="18"/>
      <c r="AN177" s="18"/>
    </row>
    <row r="178" spans="6:40" ht="12.75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289"/>
      <c r="AH178" s="289"/>
      <c r="AI178" s="289"/>
      <c r="AJ178" s="289"/>
      <c r="AK178" s="289"/>
      <c r="AL178" s="289"/>
      <c r="AM178" s="18"/>
      <c r="AN178" s="18"/>
    </row>
    <row r="179" spans="6:40" ht="12.75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289"/>
      <c r="AH179" s="289"/>
      <c r="AI179" s="289"/>
      <c r="AJ179" s="289"/>
      <c r="AK179" s="289"/>
      <c r="AL179" s="289"/>
      <c r="AM179" s="18"/>
      <c r="AN179" s="18"/>
    </row>
    <row r="180" spans="6:40" ht="12.75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289"/>
      <c r="AH180" s="289"/>
      <c r="AI180" s="289"/>
      <c r="AJ180" s="289"/>
      <c r="AK180" s="289"/>
      <c r="AL180" s="289"/>
      <c r="AM180" s="18"/>
      <c r="AN180" s="18"/>
    </row>
    <row r="181" spans="6:40" ht="12.75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289"/>
      <c r="AH181" s="289"/>
      <c r="AI181" s="289"/>
      <c r="AJ181" s="289"/>
      <c r="AK181" s="289"/>
      <c r="AL181" s="289"/>
      <c r="AM181" s="18"/>
      <c r="AN181" s="18"/>
    </row>
    <row r="182" spans="6:40" ht="12.75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289"/>
      <c r="AH182" s="289"/>
      <c r="AI182" s="289"/>
      <c r="AJ182" s="289"/>
      <c r="AK182" s="289"/>
      <c r="AL182" s="289"/>
      <c r="AM182" s="18"/>
      <c r="AN182" s="18"/>
    </row>
    <row r="183" spans="6:40" ht="12.75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289"/>
      <c r="AH183" s="289"/>
      <c r="AI183" s="289"/>
      <c r="AJ183" s="289"/>
      <c r="AK183" s="289"/>
      <c r="AL183" s="289"/>
      <c r="AM183" s="18"/>
      <c r="AN183" s="18"/>
    </row>
    <row r="184" spans="6:40" ht="12.75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289"/>
      <c r="AH184" s="289"/>
      <c r="AI184" s="289"/>
      <c r="AJ184" s="289"/>
      <c r="AK184" s="289"/>
      <c r="AL184" s="289"/>
      <c r="AM184" s="18"/>
      <c r="AN184" s="18"/>
    </row>
    <row r="185" spans="6:40" ht="12.75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289"/>
      <c r="AH185" s="289"/>
      <c r="AI185" s="289"/>
      <c r="AJ185" s="289"/>
      <c r="AK185" s="289"/>
      <c r="AL185" s="289"/>
      <c r="AM185" s="18"/>
      <c r="AN185" s="18"/>
    </row>
    <row r="186" spans="6:40" ht="12.75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289"/>
      <c r="AH186" s="289"/>
      <c r="AI186" s="289"/>
      <c r="AJ186" s="289"/>
      <c r="AK186" s="289"/>
      <c r="AL186" s="289"/>
      <c r="AM186" s="18"/>
      <c r="AN186" s="18"/>
    </row>
    <row r="187" spans="6:40" ht="12.75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289"/>
      <c r="AH187" s="289"/>
      <c r="AI187" s="289"/>
      <c r="AJ187" s="289"/>
      <c r="AK187" s="289"/>
      <c r="AL187" s="289"/>
      <c r="AM187" s="18"/>
      <c r="AN187" s="18"/>
    </row>
    <row r="188" spans="6:40" ht="12.75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289"/>
      <c r="AH188" s="289"/>
      <c r="AI188" s="289"/>
      <c r="AJ188" s="289"/>
      <c r="AK188" s="289"/>
      <c r="AL188" s="289"/>
      <c r="AM188" s="18"/>
      <c r="AN188" s="18"/>
    </row>
    <row r="189" spans="6:40" ht="12.75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289"/>
      <c r="AH189" s="289"/>
      <c r="AI189" s="289"/>
      <c r="AJ189" s="289"/>
      <c r="AK189" s="289"/>
      <c r="AL189" s="289"/>
      <c r="AM189" s="18"/>
      <c r="AN189" s="18"/>
    </row>
    <row r="190" spans="6:40" ht="12.75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289"/>
      <c r="AH190" s="289"/>
      <c r="AI190" s="289"/>
      <c r="AJ190" s="289"/>
      <c r="AK190" s="289"/>
      <c r="AL190" s="289"/>
      <c r="AM190" s="18"/>
      <c r="AN190" s="18"/>
    </row>
    <row r="191" spans="6:40" ht="12.75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289"/>
      <c r="AH191" s="289"/>
      <c r="AI191" s="289"/>
      <c r="AJ191" s="289"/>
      <c r="AK191" s="289"/>
      <c r="AL191" s="289"/>
      <c r="AM191" s="18"/>
      <c r="AN191" s="18"/>
    </row>
    <row r="192" spans="6:40" ht="12.75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289"/>
      <c r="AH192" s="289"/>
      <c r="AI192" s="289"/>
      <c r="AJ192" s="289"/>
      <c r="AK192" s="289"/>
      <c r="AL192" s="289"/>
      <c r="AM192" s="18"/>
      <c r="AN192" s="18"/>
    </row>
    <row r="193" spans="6:40" ht="12.75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289"/>
      <c r="AH193" s="289"/>
      <c r="AI193" s="289"/>
      <c r="AJ193" s="289"/>
      <c r="AK193" s="289"/>
      <c r="AL193" s="289"/>
      <c r="AM193" s="18"/>
      <c r="AN193" s="18"/>
    </row>
    <row r="194" spans="6:40" ht="12.75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289"/>
      <c r="AH194" s="289"/>
      <c r="AI194" s="289"/>
      <c r="AJ194" s="289"/>
      <c r="AK194" s="289"/>
      <c r="AL194" s="289"/>
      <c r="AM194" s="18"/>
      <c r="AN194" s="18"/>
    </row>
    <row r="195" spans="6:40" ht="12.75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289"/>
      <c r="AH195" s="289"/>
      <c r="AI195" s="289"/>
      <c r="AJ195" s="289"/>
      <c r="AK195" s="289"/>
      <c r="AL195" s="289"/>
      <c r="AM195" s="18"/>
      <c r="AN195" s="18"/>
    </row>
    <row r="196" spans="6:40" ht="12.75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289"/>
      <c r="AH196" s="289"/>
      <c r="AI196" s="289"/>
      <c r="AJ196" s="289"/>
      <c r="AK196" s="289"/>
      <c r="AL196" s="289"/>
      <c r="AM196" s="18"/>
      <c r="AN196" s="18"/>
    </row>
    <row r="197" spans="6:40" ht="12.75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289"/>
      <c r="AH197" s="289"/>
      <c r="AI197" s="289"/>
      <c r="AJ197" s="289"/>
      <c r="AK197" s="289"/>
      <c r="AL197" s="289"/>
      <c r="AM197" s="18"/>
      <c r="AN197" s="18"/>
    </row>
    <row r="198" spans="6:40" ht="12.75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289"/>
      <c r="AH198" s="289"/>
      <c r="AI198" s="289"/>
      <c r="AJ198" s="289"/>
      <c r="AK198" s="289"/>
      <c r="AL198" s="289"/>
      <c r="AM198" s="18"/>
      <c r="AN198" s="18"/>
    </row>
    <row r="199" spans="6:40" ht="12.75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289"/>
      <c r="AH199" s="289"/>
      <c r="AI199" s="289"/>
      <c r="AJ199" s="289"/>
      <c r="AK199" s="289"/>
      <c r="AL199" s="289"/>
      <c r="AM199" s="18"/>
      <c r="AN199" s="18"/>
    </row>
    <row r="200" spans="6:40" ht="12.75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289"/>
      <c r="AH200" s="289"/>
      <c r="AI200" s="289"/>
      <c r="AJ200" s="289"/>
      <c r="AK200" s="289"/>
      <c r="AL200" s="289"/>
      <c r="AM200" s="18"/>
      <c r="AN200" s="18"/>
    </row>
    <row r="201" spans="6:40" ht="12.75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289"/>
      <c r="AH201" s="289"/>
      <c r="AI201" s="289"/>
      <c r="AJ201" s="289"/>
      <c r="AK201" s="289"/>
      <c r="AL201" s="289"/>
      <c r="AM201" s="18"/>
      <c r="AN201" s="18"/>
    </row>
    <row r="202" spans="6:40" ht="12.75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289"/>
      <c r="AH202" s="289"/>
      <c r="AI202" s="289"/>
      <c r="AJ202" s="289"/>
      <c r="AK202" s="289"/>
      <c r="AL202" s="289"/>
      <c r="AM202" s="18"/>
      <c r="AN202" s="18"/>
    </row>
    <row r="203" spans="6:40" ht="12.75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289"/>
      <c r="AH203" s="289"/>
      <c r="AI203" s="289"/>
      <c r="AJ203" s="289"/>
      <c r="AK203" s="289"/>
      <c r="AL203" s="289"/>
      <c r="AM203" s="18"/>
      <c r="AN203" s="18"/>
    </row>
    <row r="204" spans="6:40" ht="12.75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289"/>
      <c r="AH204" s="289"/>
      <c r="AI204" s="289"/>
      <c r="AJ204" s="289"/>
      <c r="AK204" s="289"/>
      <c r="AL204" s="289"/>
      <c r="AM204" s="18"/>
      <c r="AN204" s="18"/>
    </row>
    <row r="205" spans="6:40" ht="12.75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289"/>
      <c r="AH205" s="289"/>
      <c r="AI205" s="289"/>
      <c r="AJ205" s="289"/>
      <c r="AK205" s="289"/>
      <c r="AL205" s="289"/>
      <c r="AM205" s="18"/>
      <c r="AN205" s="18"/>
    </row>
    <row r="206" spans="6:40" ht="12.75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289"/>
      <c r="AH206" s="289"/>
      <c r="AI206" s="289"/>
      <c r="AJ206" s="289"/>
      <c r="AK206" s="289"/>
      <c r="AL206" s="289"/>
      <c r="AM206" s="18"/>
      <c r="AN206" s="18"/>
    </row>
    <row r="207" spans="6:40" ht="12.75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289"/>
      <c r="AH207" s="289"/>
      <c r="AI207" s="289"/>
      <c r="AJ207" s="289"/>
      <c r="AK207" s="289"/>
      <c r="AL207" s="289"/>
      <c r="AM207" s="18"/>
      <c r="AN207" s="18"/>
    </row>
    <row r="208" spans="6:40" ht="12.75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289"/>
      <c r="AH208" s="289"/>
      <c r="AI208" s="289"/>
      <c r="AJ208" s="289"/>
      <c r="AK208" s="289"/>
      <c r="AL208" s="289"/>
      <c r="AM208" s="18"/>
      <c r="AN208" s="18"/>
    </row>
    <row r="209" spans="6:40" ht="12.75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289"/>
      <c r="AH209" s="289"/>
      <c r="AI209" s="289"/>
      <c r="AJ209" s="289"/>
      <c r="AK209" s="289"/>
      <c r="AL209" s="289"/>
      <c r="AM209" s="18"/>
      <c r="AN209" s="18"/>
    </row>
    <row r="210" spans="6:40" ht="12.75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289"/>
      <c r="AH210" s="289"/>
      <c r="AI210" s="289"/>
      <c r="AJ210" s="289"/>
      <c r="AK210" s="289"/>
      <c r="AL210" s="289"/>
      <c r="AM210" s="18"/>
      <c r="AN210" s="18"/>
    </row>
    <row r="211" spans="6:40" ht="12.75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289"/>
      <c r="AH211" s="289"/>
      <c r="AI211" s="289"/>
      <c r="AJ211" s="289"/>
      <c r="AK211" s="289"/>
      <c r="AL211" s="289"/>
      <c r="AM211" s="18"/>
      <c r="AN211" s="18"/>
    </row>
    <row r="212" spans="6:40" ht="12.75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289"/>
      <c r="AH212" s="289"/>
      <c r="AI212" s="289"/>
      <c r="AJ212" s="289"/>
      <c r="AK212" s="289"/>
      <c r="AL212" s="289"/>
      <c r="AM212" s="18"/>
      <c r="AN212" s="18"/>
    </row>
    <row r="213" spans="6:40" ht="12.75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289"/>
      <c r="AH213" s="289"/>
      <c r="AI213" s="289"/>
      <c r="AJ213" s="289"/>
      <c r="AK213" s="289"/>
      <c r="AL213" s="289"/>
      <c r="AM213" s="18"/>
      <c r="AN213" s="18"/>
    </row>
    <row r="214" spans="6:40" ht="12.75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289"/>
      <c r="AH214" s="289"/>
      <c r="AI214" s="289"/>
      <c r="AJ214" s="289"/>
      <c r="AK214" s="289"/>
      <c r="AL214" s="289"/>
      <c r="AM214" s="18"/>
      <c r="AN214" s="18"/>
    </row>
    <row r="215" spans="6:40" ht="12.75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289"/>
      <c r="AH215" s="289"/>
      <c r="AI215" s="289"/>
      <c r="AJ215" s="289"/>
      <c r="AK215" s="289"/>
      <c r="AL215" s="289"/>
      <c r="AM215" s="18"/>
      <c r="AN215" s="18"/>
    </row>
    <row r="216" spans="6:40" ht="12.75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289"/>
      <c r="AH216" s="289"/>
      <c r="AI216" s="289"/>
      <c r="AJ216" s="289"/>
      <c r="AK216" s="289"/>
      <c r="AL216" s="289"/>
      <c r="AM216" s="18"/>
      <c r="AN216" s="18"/>
    </row>
    <row r="217" spans="6:40" ht="12.75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289"/>
      <c r="AH217" s="289"/>
      <c r="AI217" s="289"/>
      <c r="AJ217" s="289"/>
      <c r="AK217" s="289"/>
      <c r="AL217" s="289"/>
      <c r="AM217" s="18"/>
      <c r="AN217" s="18"/>
    </row>
    <row r="218" spans="6:40" ht="12.75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289"/>
      <c r="AH218" s="289"/>
      <c r="AI218" s="289"/>
      <c r="AJ218" s="289"/>
      <c r="AK218" s="289"/>
      <c r="AL218" s="289"/>
      <c r="AM218" s="18"/>
      <c r="AN218" s="18"/>
    </row>
    <row r="219" spans="6:40" ht="12.75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289"/>
      <c r="AH219" s="289"/>
      <c r="AI219" s="289"/>
      <c r="AJ219" s="289"/>
      <c r="AK219" s="289"/>
      <c r="AL219" s="289"/>
      <c r="AM219" s="18"/>
      <c r="AN219" s="18"/>
    </row>
    <row r="220" spans="6:40" ht="12.75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289"/>
      <c r="AH220" s="289"/>
      <c r="AI220" s="289"/>
      <c r="AJ220" s="289"/>
      <c r="AK220" s="289"/>
      <c r="AL220" s="289"/>
      <c r="AM220" s="18"/>
      <c r="AN220" s="18"/>
    </row>
    <row r="221" spans="6:40" ht="12.75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289"/>
      <c r="AH221" s="289"/>
      <c r="AI221" s="289"/>
      <c r="AJ221" s="289"/>
      <c r="AK221" s="289"/>
      <c r="AL221" s="289"/>
      <c r="AM221" s="18"/>
      <c r="AN221" s="18"/>
    </row>
    <row r="222" spans="6:40" ht="12.75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289"/>
      <c r="AH222" s="289"/>
      <c r="AI222" s="289"/>
      <c r="AJ222" s="289"/>
      <c r="AK222" s="289"/>
      <c r="AL222" s="289"/>
      <c r="AM222" s="18"/>
      <c r="AN222" s="18"/>
    </row>
    <row r="223" spans="6:40" ht="12.75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289"/>
      <c r="AH223" s="289"/>
      <c r="AI223" s="289"/>
      <c r="AJ223" s="289"/>
      <c r="AK223" s="289"/>
      <c r="AL223" s="289"/>
      <c r="AM223" s="18"/>
      <c r="AN223" s="18"/>
    </row>
    <row r="224" spans="6:40" ht="12.75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289"/>
      <c r="AH224" s="289"/>
      <c r="AI224" s="289"/>
      <c r="AJ224" s="289"/>
      <c r="AK224" s="289"/>
      <c r="AL224" s="289"/>
      <c r="AM224" s="18"/>
      <c r="AN224" s="18"/>
    </row>
    <row r="225" spans="6:40" ht="12.75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289"/>
      <c r="AH225" s="289"/>
      <c r="AI225" s="289"/>
      <c r="AJ225" s="289"/>
      <c r="AK225" s="289"/>
      <c r="AL225" s="289"/>
      <c r="AM225" s="18"/>
      <c r="AN225" s="18"/>
    </row>
    <row r="226" spans="6:40" ht="12.75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289"/>
      <c r="AH226" s="289"/>
      <c r="AI226" s="289"/>
      <c r="AJ226" s="289"/>
      <c r="AK226" s="289"/>
      <c r="AL226" s="289"/>
      <c r="AM226" s="18"/>
      <c r="AN226" s="18"/>
    </row>
    <row r="227" spans="6:40" ht="12.75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289"/>
      <c r="AH227" s="289"/>
      <c r="AI227" s="289"/>
      <c r="AJ227" s="289"/>
      <c r="AK227" s="289"/>
      <c r="AL227" s="289"/>
      <c r="AM227" s="18"/>
      <c r="AN227" s="18"/>
    </row>
    <row r="228" spans="6:40" ht="12.75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289"/>
      <c r="AH228" s="289"/>
      <c r="AI228" s="289"/>
      <c r="AJ228" s="289"/>
      <c r="AK228" s="289"/>
      <c r="AL228" s="289"/>
      <c r="AM228" s="18"/>
      <c r="AN228" s="18"/>
    </row>
    <row r="229" spans="6:40" ht="12.75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289"/>
      <c r="AH229" s="289"/>
      <c r="AI229" s="289"/>
      <c r="AJ229" s="289"/>
      <c r="AK229" s="289"/>
      <c r="AL229" s="289"/>
      <c r="AM229" s="18"/>
      <c r="AN229" s="18"/>
    </row>
    <row r="230" spans="6:40" ht="12.75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289"/>
      <c r="AH230" s="289"/>
      <c r="AI230" s="289"/>
      <c r="AJ230" s="289"/>
      <c r="AK230" s="289"/>
      <c r="AL230" s="289"/>
      <c r="AM230" s="18"/>
      <c r="AN230" s="18"/>
    </row>
    <row r="231" spans="6:40" ht="12.75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289"/>
      <c r="AH231" s="289"/>
      <c r="AI231" s="289"/>
      <c r="AJ231" s="289"/>
      <c r="AK231" s="289"/>
      <c r="AL231" s="289"/>
      <c r="AM231" s="18"/>
      <c r="AN231" s="18"/>
    </row>
    <row r="232" spans="6:40" ht="12.75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289"/>
      <c r="AH232" s="289"/>
      <c r="AI232" s="289"/>
      <c r="AJ232" s="289"/>
      <c r="AK232" s="289"/>
      <c r="AL232" s="289"/>
      <c r="AM232" s="18"/>
      <c r="AN232" s="18"/>
    </row>
    <row r="233" spans="6:40" ht="12.75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289"/>
      <c r="AH233" s="289"/>
      <c r="AI233" s="289"/>
      <c r="AJ233" s="289"/>
      <c r="AK233" s="289"/>
      <c r="AL233" s="289"/>
      <c r="AM233" s="18"/>
      <c r="AN233" s="18"/>
    </row>
    <row r="234" spans="6:40" ht="12.75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289"/>
      <c r="AH234" s="289"/>
      <c r="AI234" s="289"/>
      <c r="AJ234" s="289"/>
      <c r="AK234" s="289"/>
      <c r="AL234" s="289"/>
      <c r="AM234" s="18"/>
      <c r="AN234" s="18"/>
    </row>
    <row r="235" spans="6:40" ht="12.75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289"/>
      <c r="AH235" s="289"/>
      <c r="AI235" s="289"/>
      <c r="AJ235" s="289"/>
      <c r="AK235" s="289"/>
      <c r="AL235" s="289"/>
      <c r="AM235" s="18"/>
      <c r="AN235" s="18"/>
    </row>
    <row r="236" spans="6:40" ht="12.75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289"/>
      <c r="AH236" s="289"/>
      <c r="AI236" s="289"/>
      <c r="AJ236" s="289"/>
      <c r="AK236" s="289"/>
      <c r="AL236" s="289"/>
      <c r="AM236" s="18"/>
      <c r="AN236" s="18"/>
    </row>
    <row r="237" spans="6:40" ht="12.75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289"/>
      <c r="AH237" s="289"/>
      <c r="AI237" s="289"/>
      <c r="AJ237" s="289"/>
      <c r="AK237" s="289"/>
      <c r="AL237" s="289"/>
      <c r="AM237" s="18"/>
      <c r="AN237" s="18"/>
    </row>
    <row r="238" spans="6:40" ht="12.75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289"/>
      <c r="AH238" s="289"/>
      <c r="AI238" s="289"/>
      <c r="AJ238" s="289"/>
      <c r="AK238" s="289"/>
      <c r="AL238" s="289"/>
      <c r="AM238" s="18"/>
      <c r="AN238" s="18"/>
    </row>
    <row r="239" spans="6:40" ht="12.75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289"/>
      <c r="AH239" s="289"/>
      <c r="AI239" s="289"/>
      <c r="AJ239" s="289"/>
      <c r="AK239" s="289"/>
      <c r="AL239" s="289"/>
      <c r="AM239" s="18"/>
      <c r="AN239" s="18"/>
    </row>
    <row r="240" spans="6:40" ht="12.7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289"/>
      <c r="AH240" s="289"/>
      <c r="AI240" s="289"/>
      <c r="AJ240" s="289"/>
      <c r="AK240" s="289"/>
      <c r="AL240" s="289"/>
      <c r="AM240" s="18"/>
      <c r="AN240" s="18"/>
    </row>
    <row r="241" spans="6:40" ht="12.75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289"/>
      <c r="AH241" s="289"/>
      <c r="AI241" s="289"/>
      <c r="AJ241" s="289"/>
      <c r="AK241" s="289"/>
      <c r="AL241" s="289"/>
      <c r="AM241" s="18"/>
      <c r="AN241" s="18"/>
    </row>
    <row r="242" spans="6:40" ht="12.75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289"/>
      <c r="AH242" s="289"/>
      <c r="AI242" s="289"/>
      <c r="AJ242" s="289"/>
      <c r="AK242" s="289"/>
      <c r="AL242" s="289"/>
      <c r="AM242" s="18"/>
      <c r="AN242" s="18"/>
    </row>
    <row r="243" spans="6:40" ht="12.75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289"/>
      <c r="AH243" s="289"/>
      <c r="AI243" s="289"/>
      <c r="AJ243" s="289"/>
      <c r="AK243" s="289"/>
      <c r="AL243" s="289"/>
      <c r="AM243" s="18"/>
      <c r="AN243" s="18"/>
    </row>
    <row r="244" spans="6:40" ht="12.75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289"/>
      <c r="AH244" s="289"/>
      <c r="AI244" s="289"/>
      <c r="AJ244" s="289"/>
      <c r="AK244" s="289"/>
      <c r="AL244" s="289"/>
      <c r="AM244" s="18"/>
      <c r="AN244" s="18"/>
    </row>
    <row r="245" spans="6:40" ht="12.75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289"/>
      <c r="AH245" s="289"/>
      <c r="AI245" s="289"/>
      <c r="AJ245" s="289"/>
      <c r="AK245" s="289"/>
      <c r="AL245" s="289"/>
      <c r="AM245" s="18"/>
      <c r="AN245" s="18"/>
    </row>
    <row r="246" spans="6:40" ht="12.75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289"/>
      <c r="AH246" s="289"/>
      <c r="AI246" s="289"/>
      <c r="AJ246" s="289"/>
      <c r="AK246" s="289"/>
      <c r="AL246" s="289"/>
      <c r="AM246" s="18"/>
      <c r="AN246" s="18"/>
    </row>
    <row r="247" spans="6:40" ht="12.75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289"/>
      <c r="AH247" s="289"/>
      <c r="AI247" s="289"/>
      <c r="AJ247" s="289"/>
      <c r="AK247" s="289"/>
      <c r="AL247" s="289"/>
      <c r="AM247" s="18"/>
      <c r="AN247" s="18"/>
    </row>
    <row r="248" spans="6:40" ht="12.75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289"/>
      <c r="AH248" s="289"/>
      <c r="AI248" s="289"/>
      <c r="AJ248" s="289"/>
      <c r="AK248" s="289"/>
      <c r="AL248" s="289"/>
      <c r="AM248" s="18"/>
      <c r="AN248" s="18"/>
    </row>
    <row r="249" spans="6:40" ht="12.75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289"/>
      <c r="AH249" s="289"/>
      <c r="AI249" s="289"/>
      <c r="AJ249" s="289"/>
      <c r="AK249" s="289"/>
      <c r="AL249" s="289"/>
      <c r="AM249" s="18"/>
      <c r="AN249" s="18"/>
    </row>
    <row r="250" spans="6:40" ht="12.75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289"/>
      <c r="AH250" s="289"/>
      <c r="AI250" s="289"/>
      <c r="AJ250" s="289"/>
      <c r="AK250" s="289"/>
      <c r="AL250" s="289"/>
      <c r="AM250" s="18"/>
      <c r="AN250" s="18"/>
    </row>
    <row r="251" spans="6:40" ht="12.75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289"/>
      <c r="AH251" s="289"/>
      <c r="AI251" s="289"/>
      <c r="AJ251" s="289"/>
      <c r="AK251" s="289"/>
      <c r="AL251" s="289"/>
      <c r="AM251" s="18"/>
      <c r="AN251" s="18"/>
    </row>
    <row r="252" spans="6:40" ht="12.75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289"/>
      <c r="AH252" s="289"/>
      <c r="AI252" s="289"/>
      <c r="AJ252" s="289"/>
      <c r="AK252" s="289"/>
      <c r="AL252" s="289"/>
      <c r="AM252" s="18"/>
      <c r="AN252" s="18"/>
    </row>
    <row r="253" spans="6:40" ht="12.75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289"/>
      <c r="AH253" s="289"/>
      <c r="AI253" s="289"/>
      <c r="AJ253" s="289"/>
      <c r="AK253" s="289"/>
      <c r="AL253" s="289"/>
      <c r="AM253" s="18"/>
      <c r="AN253" s="18"/>
    </row>
    <row r="254" spans="6:40" ht="12.75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289"/>
      <c r="AH254" s="289"/>
      <c r="AI254" s="289"/>
      <c r="AJ254" s="289"/>
      <c r="AK254" s="289"/>
      <c r="AL254" s="289"/>
      <c r="AM254" s="18"/>
      <c r="AN254" s="18"/>
    </row>
    <row r="255" spans="6:40" ht="12.75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289"/>
      <c r="AH255" s="289"/>
      <c r="AI255" s="289"/>
      <c r="AJ255" s="289"/>
      <c r="AK255" s="289"/>
      <c r="AL255" s="289"/>
      <c r="AM255" s="18"/>
      <c r="AN255" s="18"/>
    </row>
    <row r="256" spans="6:40" ht="12.75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289"/>
      <c r="AH256" s="289"/>
      <c r="AI256" s="289"/>
      <c r="AJ256" s="289"/>
      <c r="AK256" s="289"/>
      <c r="AL256" s="289"/>
      <c r="AM256" s="18"/>
      <c r="AN256" s="18"/>
    </row>
    <row r="257" spans="6:40" ht="12.75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289"/>
      <c r="AH257" s="289"/>
      <c r="AI257" s="289"/>
      <c r="AJ257" s="289"/>
      <c r="AK257" s="289"/>
      <c r="AL257" s="289"/>
      <c r="AM257" s="18"/>
      <c r="AN257" s="18"/>
    </row>
    <row r="258" spans="6:40" ht="12.75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289"/>
      <c r="AH258" s="289"/>
      <c r="AI258" s="289"/>
      <c r="AJ258" s="289"/>
      <c r="AK258" s="289"/>
      <c r="AL258" s="289"/>
      <c r="AM258" s="18"/>
      <c r="AN258" s="18"/>
    </row>
    <row r="259" spans="6:40" ht="12.75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289"/>
      <c r="AH259" s="289"/>
      <c r="AI259" s="289"/>
      <c r="AJ259" s="289"/>
      <c r="AK259" s="289"/>
      <c r="AL259" s="289"/>
      <c r="AM259" s="18"/>
      <c r="AN259" s="18"/>
    </row>
    <row r="260" spans="6:40" ht="12.75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289"/>
      <c r="AH260" s="289"/>
      <c r="AI260" s="289"/>
      <c r="AJ260" s="289"/>
      <c r="AK260" s="289"/>
      <c r="AL260" s="289"/>
      <c r="AM260" s="18"/>
      <c r="AN260" s="18"/>
    </row>
    <row r="261" spans="6:40" ht="12.75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289"/>
      <c r="AH261" s="289"/>
      <c r="AI261" s="289"/>
      <c r="AJ261" s="289"/>
      <c r="AK261" s="289"/>
      <c r="AL261" s="289"/>
      <c r="AM261" s="18"/>
      <c r="AN261" s="18"/>
    </row>
    <row r="262" spans="6:40" ht="12.75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289"/>
      <c r="AH262" s="289"/>
      <c r="AI262" s="289"/>
      <c r="AJ262" s="289"/>
      <c r="AK262" s="289"/>
      <c r="AL262" s="289"/>
      <c r="AM262" s="18"/>
      <c r="AN262" s="18"/>
    </row>
    <row r="263" spans="6:40" ht="12.75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289"/>
      <c r="AH263" s="289"/>
      <c r="AI263" s="289"/>
      <c r="AJ263" s="289"/>
      <c r="AK263" s="289"/>
      <c r="AL263" s="289"/>
      <c r="AM263" s="18"/>
      <c r="AN263" s="18"/>
    </row>
    <row r="264" spans="6:40" ht="12.75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289"/>
      <c r="AH264" s="289"/>
      <c r="AI264" s="289"/>
      <c r="AJ264" s="289"/>
      <c r="AK264" s="289"/>
      <c r="AL264" s="289"/>
      <c r="AM264" s="18"/>
      <c r="AN264" s="18"/>
    </row>
    <row r="265" spans="6:40" ht="12.75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289"/>
      <c r="AH265" s="289"/>
      <c r="AI265" s="289"/>
      <c r="AJ265" s="289"/>
      <c r="AK265" s="289"/>
      <c r="AL265" s="289"/>
      <c r="AM265" s="18"/>
      <c r="AN265" s="18"/>
    </row>
    <row r="266" spans="6:40" ht="12.75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289"/>
      <c r="AH266" s="289"/>
      <c r="AI266" s="289"/>
      <c r="AJ266" s="289"/>
      <c r="AK266" s="289"/>
      <c r="AL266" s="289"/>
      <c r="AM266" s="18"/>
      <c r="AN266" s="18"/>
    </row>
    <row r="267" spans="6:40" ht="12.75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289"/>
      <c r="AH267" s="289"/>
      <c r="AI267" s="289"/>
      <c r="AJ267" s="289"/>
      <c r="AK267" s="289"/>
      <c r="AL267" s="289"/>
      <c r="AM267" s="18"/>
      <c r="AN267" s="18"/>
    </row>
    <row r="268" spans="6:40" ht="12.75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289"/>
      <c r="AH268" s="289"/>
      <c r="AI268" s="289"/>
      <c r="AJ268" s="289"/>
      <c r="AK268" s="289"/>
      <c r="AL268" s="289"/>
      <c r="AM268" s="18"/>
      <c r="AN268" s="18"/>
    </row>
    <row r="269" spans="6:40" ht="12.75"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289"/>
      <c r="AH269" s="289"/>
      <c r="AI269" s="289"/>
      <c r="AJ269" s="289"/>
      <c r="AK269" s="289"/>
      <c r="AL269" s="289"/>
      <c r="AM269" s="18"/>
      <c r="AN269" s="18"/>
    </row>
    <row r="270" spans="6:40" ht="12.75"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289"/>
      <c r="AH270" s="289"/>
      <c r="AI270" s="289"/>
      <c r="AJ270" s="289"/>
      <c r="AK270" s="289"/>
      <c r="AL270" s="289"/>
      <c r="AM270" s="18"/>
      <c r="AN270" s="18"/>
    </row>
    <row r="271" spans="6:40" ht="12.75"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289"/>
      <c r="AH271" s="289"/>
      <c r="AI271" s="289"/>
      <c r="AJ271" s="289"/>
      <c r="AK271" s="289"/>
      <c r="AL271" s="289"/>
      <c r="AM271" s="18"/>
      <c r="AN271" s="18"/>
    </row>
    <row r="272" spans="6:40" ht="12.75"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289"/>
      <c r="AH272" s="289"/>
      <c r="AI272" s="289"/>
      <c r="AJ272" s="289"/>
      <c r="AK272" s="289"/>
      <c r="AL272" s="289"/>
      <c r="AM272" s="18"/>
      <c r="AN272" s="18"/>
    </row>
    <row r="273" spans="6:40" ht="12.75"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289"/>
      <c r="AH273" s="289"/>
      <c r="AI273" s="289"/>
      <c r="AJ273" s="289"/>
      <c r="AK273" s="289"/>
      <c r="AL273" s="289"/>
      <c r="AM273" s="18"/>
      <c r="AN273" s="18"/>
    </row>
    <row r="274" spans="6:40" ht="12.75"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289"/>
      <c r="AH274" s="289"/>
      <c r="AI274" s="289"/>
      <c r="AJ274" s="289"/>
      <c r="AK274" s="289"/>
      <c r="AL274" s="289"/>
      <c r="AM274" s="18"/>
      <c r="AN274" s="18"/>
    </row>
    <row r="275" spans="6:40" ht="12.75"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289"/>
      <c r="AH275" s="289"/>
      <c r="AI275" s="289"/>
      <c r="AJ275" s="289"/>
      <c r="AK275" s="289"/>
      <c r="AL275" s="289"/>
      <c r="AM275" s="18"/>
      <c r="AN275" s="18"/>
    </row>
    <row r="276" spans="6:40" ht="12.75"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289"/>
      <c r="AH276" s="289"/>
      <c r="AI276" s="289"/>
      <c r="AJ276" s="289"/>
      <c r="AK276" s="289"/>
      <c r="AL276" s="289"/>
      <c r="AM276" s="18"/>
      <c r="AN276" s="18"/>
    </row>
    <row r="277" spans="6:40" ht="12.75"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289"/>
      <c r="AH277" s="289"/>
      <c r="AI277" s="289"/>
      <c r="AJ277" s="289"/>
      <c r="AK277" s="289"/>
      <c r="AL277" s="289"/>
      <c r="AM277" s="18"/>
      <c r="AN277" s="18"/>
    </row>
    <row r="278" spans="6:40" ht="12.75"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289"/>
      <c r="AH278" s="289"/>
      <c r="AI278" s="289"/>
      <c r="AJ278" s="289"/>
      <c r="AK278" s="289"/>
      <c r="AL278" s="289"/>
      <c r="AM278" s="18"/>
      <c r="AN278" s="18"/>
    </row>
    <row r="279" spans="6:40" ht="12.75"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289"/>
      <c r="AH279" s="289"/>
      <c r="AI279" s="289"/>
      <c r="AJ279" s="289"/>
      <c r="AK279" s="289"/>
      <c r="AL279" s="289"/>
      <c r="AM279" s="18"/>
      <c r="AN279" s="18"/>
    </row>
    <row r="280" spans="6:40" ht="12.75"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289"/>
      <c r="AH280" s="289"/>
      <c r="AI280" s="289"/>
      <c r="AJ280" s="289"/>
      <c r="AK280" s="289"/>
      <c r="AL280" s="289"/>
      <c r="AM280" s="18"/>
      <c r="AN280" s="18"/>
    </row>
    <row r="281" spans="6:40" ht="12.75"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289"/>
      <c r="AH281" s="289"/>
      <c r="AI281" s="289"/>
      <c r="AJ281" s="289"/>
      <c r="AK281" s="289"/>
      <c r="AL281" s="289"/>
      <c r="AM281" s="18"/>
      <c r="AN281" s="18"/>
    </row>
    <row r="282" spans="6:40" ht="12.75"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289"/>
      <c r="AH282" s="289"/>
      <c r="AI282" s="289"/>
      <c r="AJ282" s="289"/>
      <c r="AK282" s="289"/>
      <c r="AL282" s="289"/>
      <c r="AM282" s="18"/>
      <c r="AN282" s="18"/>
    </row>
    <row r="283" spans="6:40" ht="12.75"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289"/>
      <c r="AH283" s="289"/>
      <c r="AI283" s="289"/>
      <c r="AJ283" s="289"/>
      <c r="AK283" s="289"/>
      <c r="AL283" s="289"/>
      <c r="AM283" s="18"/>
      <c r="AN283" s="18"/>
    </row>
    <row r="284" spans="6:40" ht="12.75"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289"/>
      <c r="AH284" s="289"/>
      <c r="AI284" s="289"/>
      <c r="AJ284" s="289"/>
      <c r="AK284" s="289"/>
      <c r="AL284" s="289"/>
      <c r="AM284" s="18"/>
      <c r="AN284" s="18"/>
    </row>
    <row r="285" spans="6:40" ht="12.75"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289"/>
      <c r="AH285" s="289"/>
      <c r="AI285" s="289"/>
      <c r="AJ285" s="289"/>
      <c r="AK285" s="289"/>
      <c r="AL285" s="289"/>
      <c r="AM285" s="18"/>
      <c r="AN285" s="18"/>
    </row>
    <row r="286" spans="6:40" ht="12.75"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289"/>
      <c r="AH286" s="289"/>
      <c r="AI286" s="289"/>
      <c r="AJ286" s="289"/>
      <c r="AK286" s="289"/>
      <c r="AL286" s="289"/>
      <c r="AM286" s="18"/>
      <c r="AN286" s="18"/>
    </row>
    <row r="287" spans="6:40" ht="12.75"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289"/>
      <c r="AH287" s="289"/>
      <c r="AI287" s="289"/>
      <c r="AJ287" s="289"/>
      <c r="AK287" s="289"/>
      <c r="AL287" s="289"/>
      <c r="AM287" s="18"/>
      <c r="AN287" s="18"/>
    </row>
    <row r="288" spans="6:40" ht="12.75"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289"/>
      <c r="AH288" s="289"/>
      <c r="AI288" s="289"/>
      <c r="AJ288" s="289"/>
      <c r="AK288" s="289"/>
      <c r="AL288" s="289"/>
      <c r="AM288" s="18"/>
      <c r="AN288" s="18"/>
    </row>
    <row r="289" spans="6:40" ht="12.75"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289"/>
      <c r="AH289" s="289"/>
      <c r="AI289" s="289"/>
      <c r="AJ289" s="289"/>
      <c r="AK289" s="289"/>
      <c r="AL289" s="289"/>
      <c r="AM289" s="18"/>
      <c r="AN289" s="18"/>
    </row>
    <row r="290" spans="6:40" ht="12.75"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289"/>
      <c r="AH290" s="289"/>
      <c r="AI290" s="289"/>
      <c r="AJ290" s="289"/>
      <c r="AK290" s="289"/>
      <c r="AL290" s="289"/>
      <c r="AM290" s="18"/>
      <c r="AN290" s="18"/>
    </row>
    <row r="291" spans="6:40" ht="12.75"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289"/>
      <c r="AH291" s="289"/>
      <c r="AI291" s="289"/>
      <c r="AJ291" s="289"/>
      <c r="AK291" s="289"/>
      <c r="AL291" s="289"/>
      <c r="AM291" s="18"/>
      <c r="AN291" s="18"/>
    </row>
    <row r="292" spans="6:40" ht="12.75"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289"/>
      <c r="AH292" s="289"/>
      <c r="AI292" s="289"/>
      <c r="AJ292" s="289"/>
      <c r="AK292" s="289"/>
      <c r="AL292" s="289"/>
      <c r="AM292" s="18"/>
      <c r="AN292" s="18"/>
    </row>
    <row r="293" spans="6:40" ht="12.75"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289"/>
      <c r="AH293" s="289"/>
      <c r="AI293" s="289"/>
      <c r="AJ293" s="289"/>
      <c r="AK293" s="289"/>
      <c r="AL293" s="289"/>
      <c r="AM293" s="18"/>
      <c r="AN293" s="18"/>
    </row>
    <row r="294" spans="6:40" ht="12.75"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289"/>
      <c r="AH294" s="289"/>
      <c r="AI294" s="289"/>
      <c r="AJ294" s="289"/>
      <c r="AK294" s="289"/>
      <c r="AL294" s="289"/>
      <c r="AM294" s="18"/>
      <c r="AN294" s="18"/>
    </row>
    <row r="295" spans="6:40" ht="12.75"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289"/>
      <c r="AH295" s="289"/>
      <c r="AI295" s="289"/>
      <c r="AJ295" s="289"/>
      <c r="AK295" s="289"/>
      <c r="AL295" s="289"/>
      <c r="AM295" s="18"/>
      <c r="AN295" s="18"/>
    </row>
    <row r="296" spans="6:40" ht="12.75"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289"/>
      <c r="AH296" s="289"/>
      <c r="AI296" s="289"/>
      <c r="AJ296" s="289"/>
      <c r="AK296" s="289"/>
      <c r="AL296" s="289"/>
      <c r="AM296" s="18"/>
      <c r="AN296" s="18"/>
    </row>
    <row r="297" spans="6:40" ht="12.75"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289"/>
      <c r="AH297" s="289"/>
      <c r="AI297" s="289"/>
      <c r="AJ297" s="289"/>
      <c r="AK297" s="289"/>
      <c r="AL297" s="289"/>
      <c r="AM297" s="18"/>
      <c r="AN297" s="18"/>
    </row>
    <row r="298" spans="6:40" ht="12.75"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289"/>
      <c r="AH298" s="289"/>
      <c r="AI298" s="289"/>
      <c r="AJ298" s="289"/>
      <c r="AK298" s="289"/>
      <c r="AL298" s="289"/>
      <c r="AM298" s="18"/>
      <c r="AN298" s="18"/>
    </row>
    <row r="299" spans="6:40" ht="12.75"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289"/>
      <c r="AH299" s="289"/>
      <c r="AI299" s="289"/>
      <c r="AJ299" s="289"/>
      <c r="AK299" s="289"/>
      <c r="AL299" s="289"/>
      <c r="AM299" s="18"/>
      <c r="AN299" s="18"/>
    </row>
    <row r="300" spans="6:40" ht="12.75"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289"/>
      <c r="AH300" s="289"/>
      <c r="AI300" s="289"/>
      <c r="AJ300" s="289"/>
      <c r="AK300" s="289"/>
      <c r="AL300" s="289"/>
      <c r="AM300" s="18"/>
      <c r="AN300" s="18"/>
    </row>
    <row r="301" spans="6:40" ht="12.75"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289"/>
      <c r="AH301" s="289"/>
      <c r="AI301" s="289"/>
      <c r="AJ301" s="289"/>
      <c r="AK301" s="289"/>
      <c r="AL301" s="289"/>
      <c r="AM301" s="18"/>
      <c r="AN301" s="18"/>
    </row>
    <row r="302" spans="6:40" ht="12.75"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289"/>
      <c r="AH302" s="289"/>
      <c r="AI302" s="289"/>
      <c r="AJ302" s="289"/>
      <c r="AK302" s="289"/>
      <c r="AL302" s="289"/>
      <c r="AM302" s="18"/>
      <c r="AN302" s="18"/>
    </row>
    <row r="303" spans="6:40" ht="12.75"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289"/>
      <c r="AH303" s="289"/>
      <c r="AI303" s="289"/>
      <c r="AJ303" s="289"/>
      <c r="AK303" s="289"/>
      <c r="AL303" s="289"/>
      <c r="AM303" s="18"/>
      <c r="AN303" s="18"/>
    </row>
    <row r="304" spans="6:40" ht="12.75"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289"/>
      <c r="AH304" s="289"/>
      <c r="AI304" s="289"/>
      <c r="AJ304" s="289"/>
      <c r="AK304" s="289"/>
      <c r="AL304" s="289"/>
      <c r="AM304" s="18"/>
      <c r="AN304" s="18"/>
    </row>
    <row r="305" spans="6:40" ht="12.75"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289"/>
      <c r="AH305" s="289"/>
      <c r="AI305" s="289"/>
      <c r="AJ305" s="289"/>
      <c r="AK305" s="289"/>
      <c r="AL305" s="289"/>
      <c r="AM305" s="18"/>
      <c r="AN305" s="18"/>
    </row>
    <row r="306" spans="6:40" ht="12.75"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289"/>
      <c r="AH306" s="289"/>
      <c r="AI306" s="289"/>
      <c r="AJ306" s="289"/>
      <c r="AK306" s="289"/>
      <c r="AL306" s="289"/>
      <c r="AM306" s="18"/>
      <c r="AN306" s="18"/>
    </row>
    <row r="307" spans="6:40" ht="12.75"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289"/>
      <c r="AH307" s="289"/>
      <c r="AI307" s="289"/>
      <c r="AJ307" s="289"/>
      <c r="AK307" s="289"/>
      <c r="AL307" s="289"/>
      <c r="AM307" s="18"/>
      <c r="AN307" s="18"/>
    </row>
    <row r="308" spans="6:40" ht="12.75"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289"/>
      <c r="AH308" s="289"/>
      <c r="AI308" s="289"/>
      <c r="AJ308" s="289"/>
      <c r="AK308" s="289"/>
      <c r="AL308" s="289"/>
      <c r="AM308" s="18"/>
      <c r="AN308" s="18"/>
    </row>
    <row r="309" spans="6:40" ht="12.75"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289"/>
      <c r="AH309" s="289"/>
      <c r="AI309" s="289"/>
      <c r="AJ309" s="289"/>
      <c r="AK309" s="289"/>
      <c r="AL309" s="289"/>
      <c r="AM309" s="18"/>
      <c r="AN309" s="18"/>
    </row>
    <row r="310" spans="6:40" ht="12.75"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289"/>
      <c r="AH310" s="289"/>
      <c r="AI310" s="289"/>
      <c r="AJ310" s="289"/>
      <c r="AK310" s="289"/>
      <c r="AL310" s="289"/>
      <c r="AM310" s="18"/>
      <c r="AN310" s="18"/>
    </row>
    <row r="311" spans="6:40" ht="12.75"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289"/>
      <c r="AH311" s="289"/>
      <c r="AI311" s="289"/>
      <c r="AJ311" s="289"/>
      <c r="AK311" s="289"/>
      <c r="AL311" s="289"/>
      <c r="AM311" s="18"/>
      <c r="AN311" s="18"/>
    </row>
    <row r="312" spans="6:40" ht="12.75"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289"/>
      <c r="AH312" s="289"/>
      <c r="AI312" s="289"/>
      <c r="AJ312" s="289"/>
      <c r="AK312" s="289"/>
      <c r="AL312" s="289"/>
      <c r="AM312" s="18"/>
      <c r="AN312" s="18"/>
    </row>
    <row r="313" spans="6:40" ht="12.75"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289"/>
      <c r="AH313" s="289"/>
      <c r="AI313" s="289"/>
      <c r="AJ313" s="289"/>
      <c r="AK313" s="289"/>
      <c r="AL313" s="289"/>
      <c r="AM313" s="18"/>
      <c r="AN313" s="18"/>
    </row>
    <row r="314" spans="6:40" ht="12.75"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289"/>
      <c r="AH314" s="289"/>
      <c r="AI314" s="289"/>
      <c r="AJ314" s="289"/>
      <c r="AK314" s="289"/>
      <c r="AL314" s="289"/>
      <c r="AM314" s="18"/>
      <c r="AN314" s="18"/>
    </row>
    <row r="315" spans="6:40" ht="12.75"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289"/>
      <c r="AH315" s="289"/>
      <c r="AI315" s="289"/>
      <c r="AJ315" s="289"/>
      <c r="AK315" s="289"/>
      <c r="AL315" s="289"/>
      <c r="AM315" s="18"/>
      <c r="AN315" s="18"/>
    </row>
    <row r="316" spans="6:40" ht="12.75"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289"/>
      <c r="AH316" s="289"/>
      <c r="AI316" s="289"/>
      <c r="AJ316" s="289"/>
      <c r="AK316" s="289"/>
      <c r="AL316" s="289"/>
      <c r="AM316" s="18"/>
      <c r="AN316" s="18"/>
    </row>
    <row r="317" spans="6:40" ht="12.75"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289"/>
      <c r="AH317" s="289"/>
      <c r="AI317" s="289"/>
      <c r="AJ317" s="289"/>
      <c r="AK317" s="289"/>
      <c r="AL317" s="289"/>
      <c r="AM317" s="18"/>
      <c r="AN317" s="18"/>
    </row>
    <row r="318" spans="6:40" ht="12.75"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289"/>
      <c r="AH318" s="289"/>
      <c r="AI318" s="289"/>
      <c r="AJ318" s="289"/>
      <c r="AK318" s="289"/>
      <c r="AL318" s="289"/>
      <c r="AM318" s="18"/>
      <c r="AN318" s="18"/>
    </row>
    <row r="319" spans="6:40" ht="12.75"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289"/>
      <c r="AH319" s="289"/>
      <c r="AI319" s="289"/>
      <c r="AJ319" s="289"/>
      <c r="AK319" s="289"/>
      <c r="AL319" s="289"/>
      <c r="AM319" s="18"/>
      <c r="AN319" s="18"/>
    </row>
    <row r="320" spans="6:40" ht="12.75"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289"/>
      <c r="AH320" s="289"/>
      <c r="AI320" s="289"/>
      <c r="AJ320" s="289"/>
      <c r="AK320" s="289"/>
      <c r="AL320" s="289"/>
      <c r="AM320" s="18"/>
      <c r="AN320" s="18"/>
    </row>
    <row r="321" spans="6:40" ht="12.75"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289"/>
      <c r="AH321" s="289"/>
      <c r="AI321" s="289"/>
      <c r="AJ321" s="289"/>
      <c r="AK321" s="289"/>
      <c r="AL321" s="289"/>
      <c r="AM321" s="18"/>
      <c r="AN321" s="18"/>
    </row>
    <row r="322" spans="6:40" ht="12.75"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289"/>
      <c r="AH322" s="289"/>
      <c r="AI322" s="289"/>
      <c r="AJ322" s="289"/>
      <c r="AK322" s="289"/>
      <c r="AL322" s="289"/>
      <c r="AM322" s="18"/>
      <c r="AN322" s="18"/>
    </row>
    <row r="323" spans="6:40" ht="12.75"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289"/>
      <c r="AH323" s="289"/>
      <c r="AI323" s="289"/>
      <c r="AJ323" s="289"/>
      <c r="AK323" s="289"/>
      <c r="AL323" s="289"/>
      <c r="AM323" s="18"/>
      <c r="AN323" s="18"/>
    </row>
    <row r="324" spans="6:40" ht="12.75"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289"/>
      <c r="AH324" s="289"/>
      <c r="AI324" s="289"/>
      <c r="AJ324" s="289"/>
      <c r="AK324" s="289"/>
      <c r="AL324" s="289"/>
      <c r="AM324" s="18"/>
      <c r="AN324" s="18"/>
    </row>
    <row r="325" spans="6:40" ht="12.75"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289"/>
      <c r="AH325" s="289"/>
      <c r="AI325" s="289"/>
      <c r="AJ325" s="289"/>
      <c r="AK325" s="289"/>
      <c r="AL325" s="289"/>
      <c r="AM325" s="18"/>
      <c r="AN325" s="18"/>
    </row>
    <row r="326" spans="6:40" ht="12.75"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289"/>
      <c r="AH326" s="289"/>
      <c r="AI326" s="289"/>
      <c r="AJ326" s="289"/>
      <c r="AK326" s="289"/>
      <c r="AL326" s="289"/>
      <c r="AM326" s="18"/>
      <c r="AN326" s="18"/>
    </row>
    <row r="327" spans="6:40" ht="12.75"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289"/>
      <c r="AH327" s="289"/>
      <c r="AI327" s="289"/>
      <c r="AJ327" s="289"/>
      <c r="AK327" s="289"/>
      <c r="AL327" s="289"/>
      <c r="AM327" s="18"/>
      <c r="AN327" s="18"/>
    </row>
    <row r="328" spans="6:40" ht="12.75"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289"/>
      <c r="AH328" s="289"/>
      <c r="AI328" s="289"/>
      <c r="AJ328" s="289"/>
      <c r="AK328" s="289"/>
      <c r="AL328" s="289"/>
      <c r="AM328" s="18"/>
      <c r="AN328" s="18"/>
    </row>
    <row r="329" spans="6:40" ht="12.75"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289"/>
      <c r="AH329" s="289"/>
      <c r="AI329" s="289"/>
      <c r="AJ329" s="289"/>
      <c r="AK329" s="289"/>
      <c r="AL329" s="289"/>
      <c r="AM329" s="18"/>
      <c r="AN329" s="18"/>
    </row>
    <row r="330" spans="6:40" ht="12.75"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289"/>
      <c r="AH330" s="289"/>
      <c r="AI330" s="289"/>
      <c r="AJ330" s="289"/>
      <c r="AK330" s="289"/>
      <c r="AL330" s="289"/>
      <c r="AM330" s="18"/>
      <c r="AN330" s="18"/>
    </row>
    <row r="331" spans="6:40" ht="12.75"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289"/>
      <c r="AH331" s="289"/>
      <c r="AI331" s="289"/>
      <c r="AJ331" s="289"/>
      <c r="AK331" s="289"/>
      <c r="AL331" s="289"/>
      <c r="AM331" s="18"/>
      <c r="AN331" s="18"/>
    </row>
    <row r="332" spans="6:40" ht="12.75"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289"/>
      <c r="AH332" s="289"/>
      <c r="AI332" s="289"/>
      <c r="AJ332" s="289"/>
      <c r="AK332" s="289"/>
      <c r="AL332" s="289"/>
      <c r="AM332" s="18"/>
      <c r="AN332" s="18"/>
    </row>
    <row r="333" spans="6:40" ht="12.75"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289"/>
      <c r="AH333" s="289"/>
      <c r="AI333" s="289"/>
      <c r="AJ333" s="289"/>
      <c r="AK333" s="289"/>
      <c r="AL333" s="289"/>
      <c r="AM333" s="18"/>
      <c r="AN333" s="18"/>
    </row>
    <row r="334" spans="6:40" ht="12.75"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289"/>
      <c r="AH334" s="289"/>
      <c r="AI334" s="289"/>
      <c r="AJ334" s="289"/>
      <c r="AK334" s="289"/>
      <c r="AL334" s="289"/>
      <c r="AM334" s="18"/>
      <c r="AN334" s="18"/>
    </row>
    <row r="335" spans="6:40" ht="12.75"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289"/>
      <c r="AH335" s="289"/>
      <c r="AI335" s="289"/>
      <c r="AJ335" s="289"/>
      <c r="AK335" s="289"/>
      <c r="AL335" s="289"/>
      <c r="AM335" s="18"/>
      <c r="AN335" s="18"/>
    </row>
    <row r="336" spans="6:40" ht="12.75"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289"/>
      <c r="AH336" s="289"/>
      <c r="AI336" s="289"/>
      <c r="AJ336" s="289"/>
      <c r="AK336" s="289"/>
      <c r="AL336" s="289"/>
      <c r="AM336" s="18"/>
      <c r="AN336" s="18"/>
    </row>
    <row r="337" spans="6:40" ht="12.75"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289"/>
      <c r="AH337" s="289"/>
      <c r="AI337" s="289"/>
      <c r="AJ337" s="289"/>
      <c r="AK337" s="289"/>
      <c r="AL337" s="289"/>
      <c r="AM337" s="18"/>
      <c r="AN337" s="18"/>
    </row>
    <row r="338" spans="6:40" ht="12.75"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289"/>
      <c r="AH338" s="289"/>
      <c r="AI338" s="289"/>
      <c r="AJ338" s="289"/>
      <c r="AK338" s="289"/>
      <c r="AL338" s="289"/>
      <c r="AM338" s="18"/>
      <c r="AN338" s="18"/>
    </row>
    <row r="339" spans="6:40" ht="12.75"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289"/>
      <c r="AH339" s="289"/>
      <c r="AI339" s="289"/>
      <c r="AJ339" s="289"/>
      <c r="AK339" s="289"/>
      <c r="AL339" s="289"/>
      <c r="AM339" s="18"/>
      <c r="AN339" s="18"/>
    </row>
    <row r="340" spans="6:40" ht="12.75"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289"/>
      <c r="AH340" s="289"/>
      <c r="AI340" s="289"/>
      <c r="AJ340" s="289"/>
      <c r="AK340" s="289"/>
      <c r="AL340" s="289"/>
      <c r="AM340" s="18"/>
      <c r="AN340" s="18"/>
    </row>
    <row r="341" spans="6:40" ht="12.75"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289"/>
      <c r="AH341" s="289"/>
      <c r="AI341" s="289"/>
      <c r="AJ341" s="289"/>
      <c r="AK341" s="289"/>
      <c r="AL341" s="289"/>
      <c r="AM341" s="18"/>
      <c r="AN341" s="18"/>
    </row>
    <row r="342" spans="6:40" ht="12.75"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289"/>
      <c r="AH342" s="289"/>
      <c r="AI342" s="289"/>
      <c r="AJ342" s="289"/>
      <c r="AK342" s="289"/>
      <c r="AL342" s="289"/>
      <c r="AM342" s="18"/>
      <c r="AN342" s="18"/>
    </row>
    <row r="343" spans="6:40" ht="12.75"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289"/>
      <c r="AH343" s="289"/>
      <c r="AI343" s="289"/>
      <c r="AJ343" s="289"/>
      <c r="AK343" s="289"/>
      <c r="AL343" s="289"/>
      <c r="AM343" s="18"/>
      <c r="AN343" s="18"/>
    </row>
    <row r="344" spans="6:40" ht="12.75"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289"/>
      <c r="AH344" s="289"/>
      <c r="AI344" s="289"/>
      <c r="AJ344" s="289"/>
      <c r="AK344" s="289"/>
      <c r="AL344" s="289"/>
      <c r="AM344" s="18"/>
      <c r="AN344" s="18"/>
    </row>
    <row r="345" spans="6:40" ht="12.75"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289"/>
      <c r="AH345" s="289"/>
      <c r="AI345" s="289"/>
      <c r="AJ345" s="289"/>
      <c r="AK345" s="289"/>
      <c r="AL345" s="289"/>
      <c r="AM345" s="18"/>
      <c r="AN345" s="18"/>
    </row>
    <row r="346" spans="6:40" ht="12.75"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289"/>
      <c r="AH346" s="289"/>
      <c r="AI346" s="289"/>
      <c r="AJ346" s="289"/>
      <c r="AK346" s="289"/>
      <c r="AL346" s="289"/>
      <c r="AM346" s="18"/>
      <c r="AN346" s="18"/>
    </row>
    <row r="347" spans="6:40" ht="12.75"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289"/>
      <c r="AH347" s="289"/>
      <c r="AI347" s="289"/>
      <c r="AJ347" s="289"/>
      <c r="AK347" s="289"/>
      <c r="AL347" s="289"/>
      <c r="AM347" s="18"/>
      <c r="AN347" s="18"/>
    </row>
    <row r="348" spans="6:40" ht="12.75"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289"/>
      <c r="AH348" s="289"/>
      <c r="AI348" s="289"/>
      <c r="AJ348" s="289"/>
      <c r="AK348" s="289"/>
      <c r="AL348" s="289"/>
      <c r="AM348" s="18"/>
      <c r="AN348" s="18"/>
    </row>
    <row r="349" spans="6:40" ht="12.75"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289"/>
      <c r="AH349" s="289"/>
      <c r="AI349" s="289"/>
      <c r="AJ349" s="289"/>
      <c r="AK349" s="289"/>
      <c r="AL349" s="289"/>
      <c r="AM349" s="18"/>
      <c r="AN349" s="18"/>
    </row>
    <row r="350" spans="6:40" ht="12.75"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289"/>
      <c r="AH350" s="289"/>
      <c r="AI350" s="289"/>
      <c r="AJ350" s="289"/>
      <c r="AK350" s="289"/>
      <c r="AL350" s="289"/>
      <c r="AM350" s="18"/>
      <c r="AN350" s="18"/>
    </row>
    <row r="351" spans="6:40" ht="12.75"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289"/>
      <c r="AH351" s="289"/>
      <c r="AI351" s="289"/>
      <c r="AJ351" s="289"/>
      <c r="AK351" s="289"/>
      <c r="AL351" s="289"/>
      <c r="AM351" s="18"/>
      <c r="AN351" s="18"/>
    </row>
    <row r="352" spans="6:40" ht="12.75"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289"/>
      <c r="AH352" s="289"/>
      <c r="AI352" s="289"/>
      <c r="AJ352" s="289"/>
      <c r="AK352" s="289"/>
      <c r="AL352" s="289"/>
      <c r="AM352" s="18"/>
      <c r="AN352" s="18"/>
    </row>
    <row r="353" spans="6:40" ht="12.75"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289"/>
      <c r="AH353" s="289"/>
      <c r="AI353" s="289"/>
      <c r="AJ353" s="289"/>
      <c r="AK353" s="289"/>
      <c r="AL353" s="289"/>
      <c r="AM353" s="18"/>
      <c r="AN353" s="18"/>
    </row>
    <row r="354" spans="6:40" ht="12.75"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289"/>
      <c r="AH354" s="289"/>
      <c r="AI354" s="289"/>
      <c r="AJ354" s="289"/>
      <c r="AK354" s="289"/>
      <c r="AL354" s="289"/>
      <c r="AM354" s="18"/>
      <c r="AN354" s="18"/>
    </row>
    <row r="355" spans="6:40" ht="12.75"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289"/>
      <c r="AH355" s="289"/>
      <c r="AI355" s="289"/>
      <c r="AJ355" s="289"/>
      <c r="AK355" s="289"/>
      <c r="AL355" s="289"/>
      <c r="AM355" s="18"/>
      <c r="AN355" s="18"/>
    </row>
    <row r="356" spans="6:40" ht="12.75"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289"/>
      <c r="AH356" s="289"/>
      <c r="AI356" s="289"/>
      <c r="AJ356" s="289"/>
      <c r="AK356" s="289"/>
      <c r="AL356" s="289"/>
      <c r="AM356" s="18"/>
      <c r="AN356" s="18"/>
    </row>
    <row r="357" spans="6:40" ht="12.75"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289"/>
      <c r="AH357" s="289"/>
      <c r="AI357" s="289"/>
      <c r="AJ357" s="289"/>
      <c r="AK357" s="289"/>
      <c r="AL357" s="289"/>
      <c r="AM357" s="18"/>
      <c r="AN357" s="18"/>
    </row>
    <row r="358" spans="6:40" ht="12.75"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289"/>
      <c r="AH358" s="289"/>
      <c r="AI358" s="289"/>
      <c r="AJ358" s="289"/>
      <c r="AK358" s="289"/>
      <c r="AL358" s="289"/>
      <c r="AM358" s="18"/>
      <c r="AN358" s="18"/>
    </row>
    <row r="359" spans="6:40" ht="12.75"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289"/>
      <c r="AH359" s="289"/>
      <c r="AI359" s="289"/>
      <c r="AJ359" s="289"/>
      <c r="AK359" s="289"/>
      <c r="AL359" s="289"/>
      <c r="AM359" s="18"/>
      <c r="AN359" s="18"/>
    </row>
    <row r="360" spans="6:40" ht="12.75"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289"/>
      <c r="AH360" s="289"/>
      <c r="AI360" s="289"/>
      <c r="AJ360" s="289"/>
      <c r="AK360" s="289"/>
      <c r="AL360" s="289"/>
      <c r="AM360" s="18"/>
      <c r="AN360" s="18"/>
    </row>
    <row r="361" spans="6:40" ht="12.75"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289"/>
      <c r="AH361" s="289"/>
      <c r="AI361" s="289"/>
      <c r="AJ361" s="289"/>
      <c r="AK361" s="289"/>
      <c r="AL361" s="289"/>
      <c r="AM361" s="18"/>
      <c r="AN361" s="18"/>
    </row>
    <row r="362" spans="6:40" ht="12.75"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289"/>
      <c r="AH362" s="289"/>
      <c r="AI362" s="289"/>
      <c r="AJ362" s="289"/>
      <c r="AK362" s="289"/>
      <c r="AL362" s="289"/>
      <c r="AM362" s="18"/>
      <c r="AN362" s="18"/>
    </row>
    <row r="363" spans="6:40" ht="12.75"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289"/>
      <c r="AH363" s="289"/>
      <c r="AI363" s="289"/>
      <c r="AJ363" s="289"/>
      <c r="AK363" s="289"/>
      <c r="AL363" s="289"/>
      <c r="AM363" s="18"/>
      <c r="AN363" s="18"/>
    </row>
    <row r="364" spans="6:40" ht="12.75"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289"/>
      <c r="AH364" s="289"/>
      <c r="AI364" s="289"/>
      <c r="AJ364" s="289"/>
      <c r="AK364" s="289"/>
      <c r="AL364" s="289"/>
      <c r="AM364" s="18"/>
      <c r="AN364" s="18"/>
    </row>
    <row r="365" spans="6:40" ht="12.75"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289"/>
      <c r="AH365" s="289"/>
      <c r="AI365" s="289"/>
      <c r="AJ365" s="289"/>
      <c r="AK365" s="289"/>
      <c r="AL365" s="289"/>
      <c r="AM365" s="18"/>
      <c r="AN365" s="18"/>
    </row>
  </sheetData>
  <mergeCells count="5">
    <mergeCell ref="J10:M10"/>
    <mergeCell ref="B22:D22"/>
    <mergeCell ref="E5:F5"/>
    <mergeCell ref="E6:F6"/>
    <mergeCell ref="K9:L9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361"/>
  <sheetViews>
    <sheetView workbookViewId="0" topLeftCell="L1">
      <selection activeCell="E18" sqref="E17:E18"/>
    </sheetView>
  </sheetViews>
  <sheetFormatPr defaultColWidth="11.421875" defaultRowHeight="12.75"/>
  <cols>
    <col min="1" max="1" width="13.7109375" style="0" customWidth="1"/>
    <col min="7" max="7" width="11.8515625" style="0" bestFit="1" customWidth="1"/>
    <col min="11" max="11" width="9.140625" style="0" customWidth="1"/>
    <col min="12" max="12" width="9.00390625" style="0" customWidth="1"/>
    <col min="13" max="13" width="9.421875" style="0" customWidth="1"/>
    <col min="14" max="14" width="9.57421875" style="0" customWidth="1"/>
    <col min="20" max="25" width="11.421875" style="288" customWidth="1"/>
  </cols>
  <sheetData>
    <row r="1" spans="1:3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76"/>
      <c r="U1" s="276"/>
      <c r="V1" s="276"/>
      <c r="W1" s="276"/>
      <c r="X1" s="276"/>
      <c r="Y1" s="276"/>
      <c r="Z1" s="1"/>
      <c r="AA1" s="1"/>
      <c r="AB1" s="1"/>
      <c r="AC1" s="1"/>
      <c r="AD1" s="1"/>
      <c r="AE1" s="1"/>
      <c r="AF1" s="1"/>
      <c r="AG1" s="1"/>
      <c r="AH1" s="1"/>
    </row>
    <row r="2" spans="1:34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76"/>
      <c r="U2" s="276"/>
      <c r="V2" s="276"/>
      <c r="W2" s="276"/>
      <c r="X2" s="276"/>
      <c r="Y2" s="276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528" t="s">
        <v>70</v>
      </c>
      <c r="B3" s="529"/>
      <c r="C3" s="203">
        <f>'Datos ÁNGULO'!E11</f>
        <v>0</v>
      </c>
      <c r="D3" s="206">
        <f>'Datos PAR'!E15</f>
        <v>0</v>
      </c>
      <c r="E3" s="3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276"/>
      <c r="U3" s="276"/>
      <c r="V3" s="276"/>
      <c r="W3" s="276"/>
      <c r="X3" s="276"/>
      <c r="Y3" s="276"/>
      <c r="Z3" s="1"/>
      <c r="AA3" s="1"/>
      <c r="AB3" s="1"/>
      <c r="AC3" s="1"/>
      <c r="AD3" s="1"/>
      <c r="AE3" s="1"/>
      <c r="AF3" s="1"/>
      <c r="AG3" s="1"/>
      <c r="AH3" s="1"/>
    </row>
    <row r="4" spans="1:34" ht="13.5" thickBot="1">
      <c r="A4" s="530" t="s">
        <v>71</v>
      </c>
      <c r="B4" s="531"/>
      <c r="C4" s="204">
        <f>'Datos ÁNGULO'!H11</f>
        <v>80</v>
      </c>
      <c r="D4" s="207">
        <f>'Datos PAR'!H15</f>
        <v>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76"/>
      <c r="U4" s="276"/>
      <c r="V4" s="276"/>
      <c r="W4" s="276"/>
      <c r="X4" s="276"/>
      <c r="Y4" s="276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>
      <c r="A5" s="35"/>
      <c r="B5" s="205" t="s">
        <v>59</v>
      </c>
      <c r="C5" s="205">
        <f>'Datos ÁNGULO'!K11</f>
        <v>0.1</v>
      </c>
      <c r="D5" s="208">
        <f>'Datos PAR'!K15</f>
        <v>10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76"/>
      <c r="U5" s="276"/>
      <c r="V5" s="276"/>
      <c r="W5" s="276"/>
      <c r="X5" s="276"/>
      <c r="Y5" s="276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35"/>
      <c r="B6" s="35"/>
      <c r="C6" s="275">
        <f>IF(C7=1,C5,C5*A18)</f>
        <v>0</v>
      </c>
      <c r="D6" s="275">
        <f>IF(D7=1,D5,D5*A18)</f>
        <v>10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276"/>
      <c r="U6" s="276"/>
      <c r="V6" s="276"/>
      <c r="W6" s="276"/>
      <c r="X6" s="276"/>
      <c r="Y6" s="276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5"/>
      <c r="B7" s="35"/>
      <c r="C7" s="274">
        <f>IF(C8=1,1,A18)</f>
        <v>0</v>
      </c>
      <c r="D7" s="274">
        <f>IF(D8=1,1,A18)</f>
        <v>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76"/>
      <c r="U7" s="276"/>
      <c r="V7" s="276"/>
      <c r="W7" s="276"/>
      <c r="X7" s="276"/>
      <c r="Y7" s="276"/>
      <c r="Z7" s="1"/>
      <c r="AA7" s="1"/>
      <c r="AB7" s="1"/>
      <c r="AC7" s="1"/>
      <c r="AD7" s="1"/>
      <c r="AE7" s="1"/>
      <c r="AF7" s="1"/>
      <c r="AG7" s="1"/>
      <c r="AH7" s="1"/>
    </row>
    <row r="8" spans="1:34" ht="10.5" customHeight="1">
      <c r="A8" s="35"/>
      <c r="B8" s="35"/>
      <c r="C8" s="274">
        <v>2</v>
      </c>
      <c r="D8" s="274">
        <v>1</v>
      </c>
      <c r="E8" s="35"/>
      <c r="F8" s="68"/>
      <c r="G8" s="35"/>
      <c r="H8" s="35"/>
      <c r="I8" s="35"/>
      <c r="J8" s="35"/>
      <c r="K8" s="35"/>
      <c r="L8" s="35"/>
      <c r="M8" s="64"/>
      <c r="N8" s="35"/>
      <c r="O8" s="35"/>
      <c r="P8" s="35"/>
      <c r="Q8" s="35"/>
      <c r="R8" s="35"/>
      <c r="S8" s="35"/>
      <c r="T8" s="276"/>
      <c r="U8" s="276"/>
      <c r="V8" s="276"/>
      <c r="W8" s="276"/>
      <c r="X8" s="276"/>
      <c r="Y8" s="276"/>
      <c r="Z8" s="1"/>
      <c r="AA8" s="1"/>
      <c r="AB8" s="1"/>
      <c r="AC8" s="1"/>
      <c r="AD8" s="1"/>
      <c r="AE8" s="1"/>
      <c r="AF8" s="1"/>
      <c r="AG8" s="1"/>
      <c r="AH8" s="1"/>
    </row>
    <row r="9" spans="1:34" ht="11.25" customHeight="1" thickBot="1">
      <c r="A9" s="109"/>
      <c r="B9" s="35"/>
      <c r="C9" s="533" t="s">
        <v>201</v>
      </c>
      <c r="D9" s="533"/>
      <c r="E9" s="533"/>
      <c r="F9" s="64"/>
      <c r="G9" s="68"/>
      <c r="H9" s="7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76"/>
      <c r="U9" s="276"/>
      <c r="V9" s="276"/>
      <c r="W9" s="276"/>
      <c r="X9" s="276"/>
      <c r="Y9" s="276"/>
      <c r="Z9" s="1"/>
      <c r="AA9" s="1"/>
      <c r="AB9" s="1"/>
      <c r="AC9" s="1"/>
      <c r="AD9" s="1"/>
      <c r="AE9" s="1"/>
      <c r="AF9" s="1"/>
      <c r="AG9" s="1"/>
      <c r="AH9" s="1"/>
    </row>
    <row r="10" spans="1:62" ht="27.75" thickBot="1">
      <c r="A10" s="13" t="s">
        <v>202</v>
      </c>
      <c r="B10" s="102" t="s">
        <v>100</v>
      </c>
      <c r="C10" s="102" t="s">
        <v>101</v>
      </c>
      <c r="D10" s="102" t="s">
        <v>102</v>
      </c>
      <c r="E10" s="102" t="s">
        <v>103</v>
      </c>
      <c r="F10" s="367" t="s">
        <v>104</v>
      </c>
      <c r="G10" s="368" t="s">
        <v>99</v>
      </c>
      <c r="H10" s="25" t="s">
        <v>203</v>
      </c>
      <c r="I10" s="104" t="s">
        <v>60</v>
      </c>
      <c r="J10" s="15" t="s">
        <v>61</v>
      </c>
      <c r="K10" s="52" t="s">
        <v>204</v>
      </c>
      <c r="L10" s="15" t="s">
        <v>205</v>
      </c>
      <c r="M10" s="113" t="s">
        <v>110</v>
      </c>
      <c r="N10" s="113" t="s">
        <v>111</v>
      </c>
      <c r="O10" s="373" t="s">
        <v>44</v>
      </c>
      <c r="P10" s="14" t="s">
        <v>43</v>
      </c>
      <c r="Q10" s="106" t="s">
        <v>21</v>
      </c>
      <c r="R10" s="22" t="s">
        <v>41</v>
      </c>
      <c r="S10" s="14" t="s">
        <v>42</v>
      </c>
      <c r="T10" s="276"/>
      <c r="U10" s="276"/>
      <c r="V10" s="276"/>
      <c r="W10" s="276"/>
      <c r="X10" s="276"/>
      <c r="Y10" s="276"/>
      <c r="Z10" s="1"/>
      <c r="AA10" s="1"/>
      <c r="AB10" s="1"/>
      <c r="AC10" s="1"/>
      <c r="AD10" s="1"/>
      <c r="AE10" s="1"/>
      <c r="AF10" s="1"/>
      <c r="AG10" s="1"/>
      <c r="AH10" s="1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</row>
    <row r="11" spans="1:62" ht="12.75">
      <c r="A11" s="30">
        <f>IF(C3&gt;MAX($C$4,$D$4)*20/100,C3,MAX($C$4,$D$4)*20/100)</f>
        <v>16</v>
      </c>
      <c r="B11" s="230">
        <f>'Datos ÁNGULO'!D22</f>
        <v>15</v>
      </c>
      <c r="C11" s="230">
        <f>'Datos ÁNGULO'!D23</f>
        <v>15.1</v>
      </c>
      <c r="D11" s="230">
        <f>'Datos ÁNGULO'!D24</f>
        <v>14.9</v>
      </c>
      <c r="E11" s="230">
        <f>'Datos ÁNGULO'!D25</f>
        <v>14.8</v>
      </c>
      <c r="F11" s="230">
        <f>'Datos ÁNGULO'!D26</f>
        <v>14.7</v>
      </c>
      <c r="G11" s="54">
        <f>IF(A11&lt;&gt;"",AVERAGE(B11:F11),"")</f>
        <v>14.9</v>
      </c>
      <c r="H11" s="53">
        <f>IF(A11&lt;&gt;"",(AVERAGE(B11:F11)),"")</f>
        <v>14.9</v>
      </c>
      <c r="I11" s="30">
        <f>IF(A11&lt;&gt;"",STDEV(B11:F11),"")</f>
        <v>0.15811388300834706</v>
      </c>
      <c r="J11" s="32">
        <f>IF(A11&lt;&gt;"",I11/SQRT(S11),"")</f>
        <v>0.07071067811862258</v>
      </c>
      <c r="K11" s="53">
        <f>IF(A11&lt;&gt;"",H11-A11,"")</f>
        <v>-1.0999999999999996</v>
      </c>
      <c r="L11" s="53">
        <f>IF(A11&lt;&gt;"",$C$5/SQRT(12),"")</f>
        <v>0.02886751345948129</v>
      </c>
      <c r="M11" s="53">
        <f>Auxiliar!B10</f>
        <v>0.08860759493670885</v>
      </c>
      <c r="N11" s="53">
        <f>M11</f>
        <v>0.08860759493670885</v>
      </c>
      <c r="O11" s="54">
        <f>(SQRT(SUMSQ(L11,M11,N11,J11)))</f>
        <v>0.14675130355218152</v>
      </c>
      <c r="P11" s="54" t="str">
        <f>IF(O11^4/(J11^4/4)&gt;51,"∞",VLOOKUP(TRUNC(O11^4/(J11^4/4)),Auxiliar!$N$3:$N$13,1))</f>
        <v>∞</v>
      </c>
      <c r="Q11" s="32">
        <f>VLOOKUP(P11,Auxiliar!$N$3:$O$14,2)</f>
        <v>2</v>
      </c>
      <c r="R11" s="31">
        <f>O11*Q11</f>
        <v>0.29350260710436304</v>
      </c>
      <c r="S11" s="55">
        <f>COUNTIF(B11:F11,"&gt;0")</f>
        <v>5</v>
      </c>
      <c r="T11" s="277"/>
      <c r="U11" s="277"/>
      <c r="V11" s="277"/>
      <c r="W11" s="277"/>
      <c r="X11" s="277"/>
      <c r="Y11" s="277"/>
      <c r="Z11" s="282"/>
      <c r="AA11" s="282"/>
      <c r="AB11" s="1"/>
      <c r="AC11" s="1"/>
      <c r="AD11" s="1"/>
      <c r="AE11" s="1"/>
      <c r="AF11" s="1"/>
      <c r="AG11" s="1"/>
      <c r="AH11" s="1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</row>
    <row r="12" spans="1:62" ht="12.75">
      <c r="A12" s="30">
        <f>IF(C3&gt;MAX($C$4,$D$4)*20/100,(C4-C3)*25/100+C3,MAX($C$4,$D$4)*40/100)</f>
        <v>32</v>
      </c>
      <c r="B12" s="230">
        <f>'Datos ÁNGULO'!$E22</f>
        <v>30.1</v>
      </c>
      <c r="C12" s="230">
        <f>'Datos ÁNGULO'!$E23</f>
        <v>30.2</v>
      </c>
      <c r="D12" s="230">
        <f>'Datos ÁNGULO'!$E24</f>
        <v>30</v>
      </c>
      <c r="E12" s="230">
        <f>'Datos ÁNGULO'!$E25</f>
        <v>30.2</v>
      </c>
      <c r="F12" s="230">
        <f>'Datos ÁNGULO'!$E26</f>
        <v>30.3</v>
      </c>
      <c r="G12" s="54">
        <f>IF(A12&lt;&gt;"",AVERAGE(B12:F12),"")</f>
        <v>30.160000000000004</v>
      </c>
      <c r="H12" s="53">
        <f>IF(A12&lt;&gt;"",(AVERAGE(B12:F12)),"")</f>
        <v>30.160000000000004</v>
      </c>
      <c r="I12" s="30">
        <f>IF(A12&lt;&gt;"",STDEV(B12:F12),"")</f>
        <v>0.11401754250956282</v>
      </c>
      <c r="J12" s="32">
        <f>IF(A12&lt;&gt;"",I12/SQRT(S12),"")</f>
        <v>0.05099019513577088</v>
      </c>
      <c r="K12" s="53">
        <f>IF(A12&lt;&gt;"",H12-A12,"")</f>
        <v>-1.8399999999999963</v>
      </c>
      <c r="L12" s="53">
        <f>IF(A12&lt;&gt;"",$C$5/SQRT(12),"")</f>
        <v>0.02886751345948129</v>
      </c>
      <c r="M12" s="53">
        <f>Auxiliar!C10</f>
        <v>0.165</v>
      </c>
      <c r="N12" s="53">
        <f>M12</f>
        <v>0.165</v>
      </c>
      <c r="O12" s="54">
        <f>(SQRT(SUMSQ(L12,M12,N12,J12)))</f>
        <v>0.24058955366623325</v>
      </c>
      <c r="P12" s="54" t="str">
        <f>IF(O12^4/(J12^4/4)&gt;51,"∞",VLOOKUP(TRUNC(O12^4/(J12^4/4)),Auxiliar!$N$3:$N$13,1))</f>
        <v>∞</v>
      </c>
      <c r="Q12" s="32">
        <f>VLOOKUP(P12,Auxiliar!$N$3:$O$14,2)</f>
        <v>2</v>
      </c>
      <c r="R12" s="31">
        <f>O12*Q12</f>
        <v>0.4811791073324665</v>
      </c>
      <c r="S12" s="55">
        <f>COUNTIF(B12:F12,"&gt;0")</f>
        <v>5</v>
      </c>
      <c r="T12" s="277"/>
      <c r="U12" s="277"/>
      <c r="V12" s="277"/>
      <c r="W12" s="277"/>
      <c r="X12" s="277"/>
      <c r="Y12" s="277"/>
      <c r="Z12" s="282"/>
      <c r="AA12" s="282"/>
      <c r="AB12" s="1"/>
      <c r="AC12" s="1"/>
      <c r="AD12" s="1"/>
      <c r="AE12" s="1"/>
      <c r="AF12" s="1"/>
      <c r="AG12" s="1"/>
      <c r="AH12" s="1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</row>
    <row r="13" spans="1:62" ht="12.75">
      <c r="A13" s="30">
        <f>IF(C3&gt;MAX($C$4,$D$4)*20/100,(C4-C3)*45/100+C3,MAX($C$4,$D$4)*60/100)</f>
        <v>48</v>
      </c>
      <c r="B13" s="230">
        <f>'Datos ÁNGULO'!$F22</f>
        <v>45</v>
      </c>
      <c r="C13" s="230">
        <f>'Datos ÁNGULO'!$F23</f>
        <v>45</v>
      </c>
      <c r="D13" s="230">
        <f>'Datos ÁNGULO'!$F24</f>
        <v>45.5</v>
      </c>
      <c r="E13" s="230">
        <f>'Datos ÁNGULO'!$F25</f>
        <v>45.3</v>
      </c>
      <c r="F13" s="230">
        <f>'Datos ÁNGULO'!$F26</f>
        <v>45.2</v>
      </c>
      <c r="G13" s="54">
        <f>IF(A13&lt;&gt;"",AVERAGE(B13:F13),"")</f>
        <v>45.2</v>
      </c>
      <c r="H13" s="53">
        <f>IF(A13&lt;&gt;"",(AVERAGE(B13:F13)),"")</f>
        <v>45.2</v>
      </c>
      <c r="I13" s="30">
        <f>IF(A13&lt;&gt;"",STDEV(B13:F13),"")</f>
        <v>0.21213203435613576</v>
      </c>
      <c r="J13" s="32">
        <f>IF(A13&lt;&gt;"",I13/SQRT(S13),"")</f>
        <v>0.09486832980512808</v>
      </c>
      <c r="K13" s="53">
        <f>IF(A13&lt;&gt;"",H13-A13,"")</f>
        <v>-2.799999999999997</v>
      </c>
      <c r="L13" s="53">
        <f>IF(A13&lt;&gt;"",$C$5/SQRT(12),"")</f>
        <v>0.02886751345948129</v>
      </c>
      <c r="M13" s="53">
        <f>Auxiliar!D10</f>
        <v>0.28169014084507044</v>
      </c>
      <c r="N13" s="53">
        <f>M13</f>
        <v>0.28169014084507044</v>
      </c>
      <c r="O13" s="54">
        <f>(SQRT(SUMSQ(L13,M13,N13,J13)))</f>
        <v>0.410526496382364</v>
      </c>
      <c r="P13" s="54" t="str">
        <f>IF(O13^4/(J13^4/4)&gt;51,"∞",VLOOKUP(TRUNC(O13^4/(J13^4/4)),Auxiliar!$N$3:$N$13,1))</f>
        <v>∞</v>
      </c>
      <c r="Q13" s="32">
        <f>VLOOKUP(P13,Auxiliar!$N$3:$O$14,2)</f>
        <v>2</v>
      </c>
      <c r="R13" s="31">
        <f>O13*Q13</f>
        <v>0.821052992764728</v>
      </c>
      <c r="S13" s="55">
        <f>COUNTIF(B13:F13,"&gt;0")</f>
        <v>5</v>
      </c>
      <c r="T13" s="277"/>
      <c r="U13" s="277"/>
      <c r="V13" s="277"/>
      <c r="W13" s="277"/>
      <c r="X13" s="277"/>
      <c r="Y13" s="277"/>
      <c r="Z13" s="282"/>
      <c r="AA13" s="282"/>
      <c r="AB13" s="1"/>
      <c r="AC13" s="1"/>
      <c r="AD13" s="1"/>
      <c r="AE13" s="1"/>
      <c r="AF13" s="1"/>
      <c r="AG13" s="1"/>
      <c r="AH13" s="1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</row>
    <row r="14" spans="1:62" ht="12.75">
      <c r="A14" s="30">
        <f>IF(C3&gt;MAX($C$4,$D$4)*20/100,(C4-C3)*65/100+C3,MAX($C$4,$D$4)*80/100)</f>
        <v>64</v>
      </c>
      <c r="B14" s="230">
        <f>'Datos ÁNGULO'!$G22</f>
        <v>59</v>
      </c>
      <c r="C14" s="230">
        <f>'Datos ÁNGULO'!$G23</f>
        <v>59.1</v>
      </c>
      <c r="D14" s="230">
        <f>'Datos ÁNGULO'!$G24</f>
        <v>59</v>
      </c>
      <c r="E14" s="230">
        <f>'Datos ÁNGULO'!$G25</f>
        <v>59.5</v>
      </c>
      <c r="F14" s="230">
        <f>'Datos ÁNGULO'!$G26</f>
        <v>59.4</v>
      </c>
      <c r="G14" s="54">
        <f>IF(A14&lt;&gt;"",AVERAGE(B14:F14),"")</f>
        <v>59.2</v>
      </c>
      <c r="H14" s="53">
        <f>IF(A14&lt;&gt;"",(AVERAGE(B14:F14)),"")</f>
        <v>59.2</v>
      </c>
      <c r="I14" s="30">
        <f>IF(A14&lt;&gt;"",STDEV(B14:F14),"")</f>
        <v>0.23452078798985293</v>
      </c>
      <c r="J14" s="32">
        <f>IF(A14&lt;&gt;"",I14/SQRT(S14),"")</f>
        <v>0.10488088481642548</v>
      </c>
      <c r="K14" s="53">
        <f>IF(A14&lt;&gt;"",H14-A14,"")</f>
        <v>-4.799999999999997</v>
      </c>
      <c r="L14" s="53">
        <f>IF(A14&lt;&gt;"",$C$5/SQRT(12),"")</f>
        <v>0.02886751345948129</v>
      </c>
      <c r="M14" s="53">
        <f>Auxiliar!E10</f>
        <v>0.41</v>
      </c>
      <c r="N14" s="53">
        <f>M14</f>
        <v>0.41</v>
      </c>
      <c r="O14" s="54">
        <f>(SQRT(SUMSQ(L14,M14,N14,J14)))</f>
        <v>0.5899435001194687</v>
      </c>
      <c r="P14" s="54" t="str">
        <f>IF(O14^4/(J14^4/4)&gt;51,"∞",VLOOKUP(TRUNC(O14^4/(J14^4/4)),Auxiliar!$N$3:$N$13,1))</f>
        <v>∞</v>
      </c>
      <c r="Q14" s="32">
        <f>VLOOKUP(P14,Auxiliar!$N$3:$O$14,2)</f>
        <v>2</v>
      </c>
      <c r="R14" s="31">
        <f>O14*Q14</f>
        <v>1.1798870002389374</v>
      </c>
      <c r="S14" s="55">
        <f>COUNTIF(B14:F14,"&gt;0")</f>
        <v>5</v>
      </c>
      <c r="T14" s="277"/>
      <c r="U14" s="277"/>
      <c r="V14" s="277"/>
      <c r="W14" s="277"/>
      <c r="X14" s="277"/>
      <c r="Y14" s="277"/>
      <c r="Z14" s="282"/>
      <c r="AA14" s="282"/>
      <c r="AB14" s="1"/>
      <c r="AC14" s="1"/>
      <c r="AD14" s="1"/>
      <c r="AE14" s="1"/>
      <c r="AF14" s="1"/>
      <c r="AG14" s="1"/>
      <c r="AH14" s="1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</row>
    <row r="15" spans="1:62" ht="12.75">
      <c r="A15" s="30">
        <f>IF(C3&gt;MAX($C$4,$D$4)*20/100,(C4-C3)*90/100+C3,MAX($C$4,$D$4)*90/100)</f>
        <v>72</v>
      </c>
      <c r="B15" s="230">
        <f>'Datos ÁNGULO'!$H22</f>
        <v>69</v>
      </c>
      <c r="C15" s="230">
        <f>'Datos ÁNGULO'!$H23</f>
        <v>70</v>
      </c>
      <c r="D15" s="230">
        <f>'Datos ÁNGULO'!$H24</f>
        <v>71</v>
      </c>
      <c r="E15" s="230">
        <f>'Datos ÁNGULO'!$H25</f>
        <v>72</v>
      </c>
      <c r="F15" s="230">
        <f>'Datos ÁNGULO'!$H26</f>
        <v>72.2</v>
      </c>
      <c r="G15" s="54">
        <f>IF(A15&lt;&gt;"",AVERAGE(B15:F15),"")</f>
        <v>70.84</v>
      </c>
      <c r="H15" s="53">
        <f>IF(A15&lt;&gt;"",(AVERAGE(B15:F15)),"")</f>
        <v>70.84</v>
      </c>
      <c r="I15" s="30">
        <f>IF(A15&lt;&gt;"",STDEV(B15:F15),"")</f>
        <v>1.3520355024926043</v>
      </c>
      <c r="J15" s="32">
        <f>IF(A15&lt;&gt;"",I15/SQRT(S15),"")</f>
        <v>0.6046486583133098</v>
      </c>
      <c r="K15" s="53">
        <f>IF(A15&lt;&gt;"",H15-A15,"")</f>
        <v>-1.1599999999999966</v>
      </c>
      <c r="L15" s="53">
        <f>IF(A15&lt;&gt;"",$C$5/SQRT(12),"")</f>
        <v>0.02886751345948129</v>
      </c>
      <c r="M15" s="53">
        <f>Auxiliar!F10</f>
        <v>0.41</v>
      </c>
      <c r="N15" s="53">
        <f>M15</f>
        <v>0.41</v>
      </c>
      <c r="O15" s="54">
        <f>(SQRT(SUMSQ(L15,M15,N15,J15)))</f>
        <v>0.8382322669364494</v>
      </c>
      <c r="P15" s="54">
        <f>IF(O15^4/(J15^4/4)&gt;51,"∞",VLOOKUP(TRUNC(O15^4/(J15^4/4)),Auxiliar!$N$3:$N$13,1))</f>
        <v>10</v>
      </c>
      <c r="Q15" s="32">
        <f>VLOOKUP(P15,Auxiliar!$N$3:$O$14,2)</f>
        <v>2.28</v>
      </c>
      <c r="R15" s="31">
        <f>O15*Q15</f>
        <v>1.9111695686151045</v>
      </c>
      <c r="S15" s="55">
        <f>COUNTIF(B15:F15,"&gt;0")</f>
        <v>5</v>
      </c>
      <c r="T15" s="277"/>
      <c r="U15" s="277"/>
      <c r="V15" s="277"/>
      <c r="W15" s="277"/>
      <c r="X15" s="277"/>
      <c r="Y15" s="277"/>
      <c r="Z15" s="282"/>
      <c r="AA15" s="282"/>
      <c r="AB15" s="1"/>
      <c r="AC15" s="1"/>
      <c r="AD15" s="1"/>
      <c r="AE15" s="1"/>
      <c r="AF15" s="1"/>
      <c r="AG15" s="1"/>
      <c r="AH15" s="1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</row>
    <row r="16" spans="1:62" ht="12.75">
      <c r="A16" s="227"/>
      <c r="B16" s="116"/>
      <c r="C16" s="116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29"/>
      <c r="R16" s="229"/>
      <c r="S16" s="229"/>
      <c r="T16" s="278"/>
      <c r="U16" s="278"/>
      <c r="V16" s="278"/>
      <c r="W16" s="278"/>
      <c r="X16" s="278"/>
      <c r="Y16" s="278"/>
      <c r="Z16" s="285"/>
      <c r="AA16" s="285"/>
      <c r="AB16" s="316"/>
      <c r="AC16" s="316"/>
      <c r="AD16" s="316"/>
      <c r="AE16" s="316"/>
      <c r="AF16" s="316"/>
      <c r="AG16" s="316"/>
      <c r="AH16" s="316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292"/>
      <c r="BC16" s="292"/>
      <c r="BD16" s="292"/>
      <c r="BE16" s="292"/>
      <c r="BF16" s="292"/>
      <c r="BG16" s="292"/>
      <c r="BH16" s="292"/>
      <c r="BI16" s="292"/>
      <c r="BJ16" s="292"/>
    </row>
    <row r="17" spans="1:62" ht="12.75">
      <c r="A17" s="227"/>
      <c r="B17" s="228"/>
      <c r="C17" s="116"/>
      <c r="D17" s="11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229"/>
      <c r="R17" s="229"/>
      <c r="S17" s="229"/>
      <c r="T17" s="278"/>
      <c r="U17" s="278"/>
      <c r="V17" s="278"/>
      <c r="W17" s="278"/>
      <c r="X17" s="278"/>
      <c r="Y17" s="278"/>
      <c r="Z17" s="285"/>
      <c r="AA17" s="285"/>
      <c r="AB17" s="316"/>
      <c r="AC17" s="316"/>
      <c r="AD17" s="316"/>
      <c r="AE17" s="316"/>
      <c r="AF17" s="316"/>
      <c r="AG17" s="316"/>
      <c r="AH17" s="316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92"/>
      <c r="BC17" s="292"/>
      <c r="BD17" s="292"/>
      <c r="BE17" s="292"/>
      <c r="BF17" s="292"/>
      <c r="BG17" s="292"/>
      <c r="BH17" s="292"/>
      <c r="BI17" s="292"/>
      <c r="BJ17" s="292"/>
    </row>
    <row r="18" spans="1:62" ht="12" customHeight="1">
      <c r="A18" s="369"/>
      <c r="B18" s="62"/>
      <c r="C18" s="62"/>
      <c r="D18" s="62"/>
      <c r="E18" s="62"/>
      <c r="F18" s="62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1"/>
      <c r="S18" s="61"/>
      <c r="T18" s="277"/>
      <c r="U18" s="277"/>
      <c r="V18" s="277"/>
      <c r="W18" s="277"/>
      <c r="X18" s="277"/>
      <c r="Y18" s="277"/>
      <c r="Z18" s="282"/>
      <c r="AA18" s="282"/>
      <c r="AB18" s="1"/>
      <c r="AC18" s="1"/>
      <c r="AD18" s="1"/>
      <c r="AE18" s="1"/>
      <c r="AF18" s="1"/>
      <c r="AG18" s="1"/>
      <c r="AH18" s="1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</row>
    <row r="19" spans="1:62" ht="12.75">
      <c r="A19" s="63"/>
      <c r="B19" s="62"/>
      <c r="C19" s="62"/>
      <c r="D19" s="62"/>
      <c r="E19" s="62"/>
      <c r="F19" s="62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277"/>
      <c r="U19" s="277"/>
      <c r="V19" s="277"/>
      <c r="W19" s="277"/>
      <c r="X19" s="277"/>
      <c r="Y19" s="277"/>
      <c r="Z19" s="282"/>
      <c r="AA19" s="282"/>
      <c r="AB19" s="1"/>
      <c r="AC19" s="1"/>
      <c r="AD19" s="1"/>
      <c r="AE19" s="1"/>
      <c r="AF19" s="1"/>
      <c r="AG19" s="1"/>
      <c r="AH19" s="1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</row>
    <row r="20" spans="1:62" ht="12.75">
      <c r="A20" s="63"/>
      <c r="B20" s="62"/>
      <c r="C20" s="62"/>
      <c r="D20" s="62"/>
      <c r="E20" s="62"/>
      <c r="F20" s="62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277"/>
      <c r="U20" s="277"/>
      <c r="V20" s="277"/>
      <c r="W20" s="277"/>
      <c r="X20" s="277"/>
      <c r="Y20" s="277"/>
      <c r="Z20" s="282"/>
      <c r="AA20" s="282"/>
      <c r="AB20" s="1"/>
      <c r="AC20" s="1"/>
      <c r="AD20" s="1"/>
      <c r="AE20" s="1"/>
      <c r="AF20" s="1"/>
      <c r="AG20" s="1"/>
      <c r="AH20" s="1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</row>
    <row r="21" spans="1:62" ht="12.75">
      <c r="A21" s="279"/>
      <c r="B21" s="280"/>
      <c r="C21" s="280"/>
      <c r="D21" s="280"/>
      <c r="E21" s="280"/>
      <c r="F21" s="280"/>
      <c r="G21" s="281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77"/>
      <c r="U21" s="277"/>
      <c r="V21" s="277"/>
      <c r="W21" s="277"/>
      <c r="X21" s="277"/>
      <c r="Y21" s="277"/>
      <c r="Z21" s="282"/>
      <c r="AA21" s="282"/>
      <c r="AB21" s="1"/>
      <c r="AC21" s="1"/>
      <c r="AD21" s="1"/>
      <c r="AE21" s="1"/>
      <c r="AF21" s="1"/>
      <c r="AG21" s="1"/>
      <c r="AH21" s="1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</row>
    <row r="22" spans="1:62" ht="12.75">
      <c r="A22" s="279"/>
      <c r="B22" s="280"/>
      <c r="C22" s="280"/>
      <c r="D22" s="280"/>
      <c r="E22" s="280"/>
      <c r="F22" s="280"/>
      <c r="G22" s="281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77"/>
      <c r="U22" s="277"/>
      <c r="V22" s="277"/>
      <c r="W22" s="277"/>
      <c r="X22" s="277"/>
      <c r="Y22" s="277"/>
      <c r="Z22" s="282"/>
      <c r="AA22" s="282"/>
      <c r="AB22" s="1"/>
      <c r="AC22" s="1"/>
      <c r="AD22" s="1"/>
      <c r="AE22" s="1"/>
      <c r="AF22" s="1"/>
      <c r="AG22" s="1"/>
      <c r="AH22" s="1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</row>
    <row r="23" spans="1:62" ht="12.75">
      <c r="A23" s="279"/>
      <c r="B23" s="280"/>
      <c r="C23" s="280"/>
      <c r="D23" s="280"/>
      <c r="E23" s="280"/>
      <c r="F23" s="280"/>
      <c r="G23" s="281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77"/>
      <c r="U23" s="277"/>
      <c r="V23" s="277"/>
      <c r="W23" s="277"/>
      <c r="X23" s="277"/>
      <c r="Y23" s="277"/>
      <c r="Z23" s="282"/>
      <c r="AA23" s="282"/>
      <c r="AB23" s="1"/>
      <c r="AC23" s="1"/>
      <c r="AD23" s="1"/>
      <c r="AE23" s="1"/>
      <c r="AF23" s="1"/>
      <c r="AG23" s="1"/>
      <c r="AH23" s="1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</row>
    <row r="24" spans="1:62" ht="12.75">
      <c r="A24" s="283"/>
      <c r="B24" s="284"/>
      <c r="C24" s="284"/>
      <c r="D24" s="284"/>
      <c r="E24" s="284"/>
      <c r="F24" s="284"/>
      <c r="G24" s="281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77"/>
      <c r="U24" s="277"/>
      <c r="V24" s="277"/>
      <c r="W24" s="277"/>
      <c r="X24" s="277"/>
      <c r="Y24" s="277"/>
      <c r="Z24" s="282"/>
      <c r="AA24" s="282"/>
      <c r="AB24" s="1"/>
      <c r="AC24" s="1"/>
      <c r="AD24" s="1"/>
      <c r="AE24" s="1"/>
      <c r="AF24" s="1"/>
      <c r="AG24" s="1"/>
      <c r="AH24" s="1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</row>
    <row r="25" spans="1:62" ht="12.75">
      <c r="A25" s="279"/>
      <c r="B25" s="280"/>
      <c r="C25" s="280"/>
      <c r="D25" s="280"/>
      <c r="E25" s="280"/>
      <c r="F25" s="280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77"/>
      <c r="U25" s="277"/>
      <c r="V25" s="277"/>
      <c r="W25" s="277"/>
      <c r="X25" s="277"/>
      <c r="Y25" s="277"/>
      <c r="Z25" s="282"/>
      <c r="AA25" s="282"/>
      <c r="AB25" s="1"/>
      <c r="AC25" s="1"/>
      <c r="AD25" s="1"/>
      <c r="AE25" s="1"/>
      <c r="AF25" s="1"/>
      <c r="AG25" s="1"/>
      <c r="AH25" s="1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</row>
    <row r="26" spans="1:62" ht="12.75">
      <c r="A26" s="286"/>
      <c r="B26" s="281"/>
      <c r="C26" s="281"/>
      <c r="D26" s="281"/>
      <c r="E26" s="281"/>
      <c r="F26" s="281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77"/>
      <c r="U26" s="277"/>
      <c r="V26" s="277"/>
      <c r="W26" s="277"/>
      <c r="X26" s="277"/>
      <c r="Y26" s="277"/>
      <c r="Z26" s="282"/>
      <c r="AA26" s="282"/>
      <c r="AB26" s="1"/>
      <c r="AC26" s="1"/>
      <c r="AD26" s="1"/>
      <c r="AE26" s="1"/>
      <c r="AF26" s="1"/>
      <c r="AG26" s="1"/>
      <c r="AH26" s="1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</row>
    <row r="27" spans="1:62" ht="12.75">
      <c r="A27" s="287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77"/>
      <c r="U27" s="277"/>
      <c r="V27" s="277"/>
      <c r="W27" s="277"/>
      <c r="X27" s="277"/>
      <c r="Y27" s="277"/>
      <c r="Z27" s="282"/>
      <c r="AA27" s="282"/>
      <c r="AB27" s="1"/>
      <c r="AC27" s="1"/>
      <c r="AD27" s="1"/>
      <c r="AE27" s="1"/>
      <c r="AF27" s="1"/>
      <c r="AG27" s="1"/>
      <c r="AH27" s="1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</row>
    <row r="28" spans="1:62" ht="12.75">
      <c r="A28" s="287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77"/>
      <c r="U28" s="277"/>
      <c r="V28" s="277"/>
      <c r="W28" s="277"/>
      <c r="X28" s="277"/>
      <c r="Y28" s="277"/>
      <c r="Z28" s="282"/>
      <c r="AA28" s="282"/>
      <c r="AB28" s="1"/>
      <c r="AC28" s="1"/>
      <c r="AD28" s="1"/>
      <c r="AE28" s="1"/>
      <c r="AF28" s="1"/>
      <c r="AG28" s="1"/>
      <c r="AH28" s="1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</row>
    <row r="29" spans="1:62" ht="12.75">
      <c r="A29" s="287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77"/>
      <c r="U29" s="277"/>
      <c r="V29" s="277"/>
      <c r="W29" s="277"/>
      <c r="X29" s="277"/>
      <c r="Y29" s="277"/>
      <c r="Z29" s="282"/>
      <c r="AA29" s="282"/>
      <c r="AB29" s="1"/>
      <c r="AC29" s="1"/>
      <c r="AD29" s="1"/>
      <c r="AE29" s="1"/>
      <c r="AF29" s="1"/>
      <c r="AG29" s="1"/>
      <c r="AH29" s="1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</row>
    <row r="30" spans="1:34" ht="12.75">
      <c r="A30" s="287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77"/>
      <c r="U30" s="277"/>
      <c r="V30" s="277"/>
      <c r="W30" s="277"/>
      <c r="X30" s="277"/>
      <c r="Y30" s="277"/>
      <c r="Z30" s="282"/>
      <c r="AA30" s="282"/>
      <c r="AB30" s="1"/>
      <c r="AC30" s="1"/>
      <c r="AD30" s="1"/>
      <c r="AE30" s="1"/>
      <c r="AF30" s="1"/>
      <c r="AG30" s="1"/>
      <c r="AH30" s="1"/>
    </row>
    <row r="31" spans="1:34" ht="12.75">
      <c r="A31" s="287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77"/>
      <c r="U31" s="277"/>
      <c r="V31" s="277"/>
      <c r="W31" s="277"/>
      <c r="X31" s="277"/>
      <c r="Y31" s="277"/>
      <c r="Z31" s="282"/>
      <c r="AA31" s="282"/>
      <c r="AB31" s="1"/>
      <c r="AC31" s="1"/>
      <c r="AD31" s="1"/>
      <c r="AE31" s="1"/>
      <c r="AF31" s="1"/>
      <c r="AG31" s="1"/>
      <c r="AH31" s="1"/>
    </row>
    <row r="32" spans="1:34" ht="12.75">
      <c r="A32" s="287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77"/>
      <c r="U32" s="277"/>
      <c r="V32" s="277"/>
      <c r="W32" s="277"/>
      <c r="X32" s="277"/>
      <c r="Y32" s="277"/>
      <c r="Z32" s="282"/>
      <c r="AA32" s="282"/>
      <c r="AB32" s="1"/>
      <c r="AC32" s="1"/>
      <c r="AD32" s="1"/>
      <c r="AE32" s="1"/>
      <c r="AF32" s="1"/>
      <c r="AG32" s="1"/>
      <c r="AH32" s="1"/>
    </row>
    <row r="33" spans="1:34" ht="12.75">
      <c r="A33" s="287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77"/>
      <c r="U33" s="277"/>
      <c r="V33" s="277"/>
      <c r="W33" s="277"/>
      <c r="X33" s="277"/>
      <c r="Y33" s="277"/>
      <c r="Z33" s="282"/>
      <c r="AA33" s="282"/>
      <c r="AB33" s="1"/>
      <c r="AC33" s="1"/>
      <c r="AD33" s="1"/>
      <c r="AE33" s="1"/>
      <c r="AF33" s="1"/>
      <c r="AG33" s="1"/>
      <c r="AH33" s="1"/>
    </row>
    <row r="34" spans="1:34" ht="12.75">
      <c r="A34" s="287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77"/>
      <c r="U34" s="277"/>
      <c r="V34" s="277"/>
      <c r="W34" s="277"/>
      <c r="X34" s="277"/>
      <c r="Y34" s="277"/>
      <c r="Z34" s="282"/>
      <c r="AA34" s="282"/>
      <c r="AB34" s="1"/>
      <c r="AC34" s="1"/>
      <c r="AD34" s="1"/>
      <c r="AE34" s="1"/>
      <c r="AF34" s="1"/>
      <c r="AG34" s="1"/>
      <c r="AH34" s="1"/>
    </row>
    <row r="35" spans="1:34" ht="12.75">
      <c r="A35" s="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77"/>
      <c r="U35" s="277"/>
      <c r="V35" s="277"/>
      <c r="W35" s="277"/>
      <c r="X35" s="277"/>
      <c r="Y35" s="277"/>
      <c r="Z35" s="282"/>
      <c r="AA35" s="282"/>
      <c r="AB35" s="1"/>
      <c r="AC35" s="1"/>
      <c r="AD35" s="1"/>
      <c r="AE35" s="1"/>
      <c r="AF35" s="1"/>
      <c r="AG35" s="1"/>
      <c r="AH35" s="1"/>
    </row>
    <row r="36" spans="1:34" ht="12.75">
      <c r="A36" s="1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77"/>
      <c r="U36" s="277"/>
      <c r="V36" s="277"/>
      <c r="W36" s="277"/>
      <c r="X36" s="277"/>
      <c r="Y36" s="277"/>
      <c r="Z36" s="282"/>
      <c r="AA36" s="282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77"/>
      <c r="U37" s="277"/>
      <c r="V37" s="277"/>
      <c r="W37" s="277"/>
      <c r="X37" s="277"/>
      <c r="Y37" s="277"/>
      <c r="Z37" s="282"/>
      <c r="AA37" s="282"/>
      <c r="AB37" s="1"/>
      <c r="AC37" s="1"/>
      <c r="AD37" s="1"/>
      <c r="AE37" s="1"/>
      <c r="AF37" s="1"/>
      <c r="AG37" s="1"/>
      <c r="AH37" s="1"/>
    </row>
    <row r="38" spans="1:34" ht="12.75">
      <c r="A38" s="1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77"/>
      <c r="U38" s="277"/>
      <c r="V38" s="277"/>
      <c r="W38" s="277"/>
      <c r="X38" s="277"/>
      <c r="Y38" s="277"/>
      <c r="Z38" s="282"/>
      <c r="AA38" s="282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77"/>
      <c r="U39" s="277"/>
      <c r="V39" s="277"/>
      <c r="W39" s="277"/>
      <c r="X39" s="277"/>
      <c r="Y39" s="277"/>
      <c r="Z39" s="282"/>
      <c r="AA39" s="282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77"/>
      <c r="U40" s="277"/>
      <c r="V40" s="277"/>
      <c r="W40" s="277"/>
      <c r="X40" s="277"/>
      <c r="Y40" s="277"/>
      <c r="Z40" s="282"/>
      <c r="AA40" s="282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77"/>
      <c r="U41" s="277"/>
      <c r="V41" s="277"/>
      <c r="W41" s="277"/>
      <c r="X41" s="277"/>
      <c r="Y41" s="277"/>
      <c r="Z41" s="282"/>
      <c r="AA41" s="282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77"/>
      <c r="U42" s="277"/>
      <c r="V42" s="277"/>
      <c r="W42" s="277"/>
      <c r="X42" s="277"/>
      <c r="Y42" s="277"/>
      <c r="Z42" s="282"/>
      <c r="AA42" s="282"/>
      <c r="AB42" s="1"/>
      <c r="AC42" s="1"/>
      <c r="AD42" s="1"/>
      <c r="AE42" s="1"/>
      <c r="AF42" s="1"/>
      <c r="AG42" s="1"/>
      <c r="AH42" s="1"/>
    </row>
    <row r="43" spans="1:34" ht="12.75">
      <c r="A43" s="1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77"/>
      <c r="U43" s="277"/>
      <c r="V43" s="277"/>
      <c r="W43" s="277"/>
      <c r="X43" s="277"/>
      <c r="Y43" s="277"/>
      <c r="Z43" s="282"/>
      <c r="AA43" s="282"/>
      <c r="AB43" s="1"/>
      <c r="AC43" s="1"/>
      <c r="AD43" s="1"/>
      <c r="AE43" s="1"/>
      <c r="AF43" s="1"/>
      <c r="AG43" s="1"/>
      <c r="AH43" s="1"/>
    </row>
    <row r="44" spans="1:34" ht="12.75">
      <c r="A44" s="1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77"/>
      <c r="U44" s="277"/>
      <c r="V44" s="277"/>
      <c r="W44" s="277"/>
      <c r="X44" s="277"/>
      <c r="Y44" s="277"/>
      <c r="Z44" s="282"/>
      <c r="AA44" s="282"/>
      <c r="AB44" s="1"/>
      <c r="AC44" s="1"/>
      <c r="AD44" s="1"/>
      <c r="AE44" s="1"/>
      <c r="AF44" s="1"/>
      <c r="AG44" s="1"/>
      <c r="AH44" s="1"/>
    </row>
    <row r="45" spans="1:34" ht="12.75">
      <c r="A45" s="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77"/>
      <c r="U45" s="277"/>
      <c r="V45" s="277"/>
      <c r="W45" s="277"/>
      <c r="X45" s="277"/>
      <c r="Y45" s="277"/>
      <c r="Z45" s="282"/>
      <c r="AA45" s="282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77"/>
      <c r="U46" s="277"/>
      <c r="V46" s="277"/>
      <c r="W46" s="277"/>
      <c r="X46" s="277"/>
      <c r="Y46" s="277"/>
      <c r="Z46" s="282"/>
      <c r="AA46" s="282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77"/>
      <c r="U47" s="277"/>
      <c r="V47" s="277"/>
      <c r="W47" s="277"/>
      <c r="X47" s="277"/>
      <c r="Y47" s="277"/>
      <c r="Z47" s="282"/>
      <c r="AA47" s="282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77"/>
      <c r="U48" s="277"/>
      <c r="V48" s="277"/>
      <c r="W48" s="277"/>
      <c r="X48" s="277"/>
      <c r="Y48" s="277"/>
      <c r="Z48" s="282"/>
      <c r="AA48" s="282"/>
      <c r="AB48" s="1"/>
      <c r="AC48" s="1"/>
      <c r="AD48" s="1"/>
      <c r="AE48" s="1"/>
      <c r="AF48" s="1"/>
      <c r="AG48" s="1"/>
      <c r="AH48" s="1"/>
    </row>
    <row r="49" spans="1:34" ht="12.75">
      <c r="A49" s="1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77"/>
      <c r="U49" s="277"/>
      <c r="V49" s="277"/>
      <c r="W49" s="277"/>
      <c r="X49" s="277"/>
      <c r="Y49" s="277"/>
      <c r="Z49" s="282"/>
      <c r="AA49" s="282"/>
      <c r="AB49" s="1"/>
      <c r="AC49" s="1"/>
      <c r="AD49" s="1"/>
      <c r="AE49" s="1"/>
      <c r="AF49" s="1"/>
      <c r="AG49" s="1"/>
      <c r="AH49" s="1"/>
    </row>
    <row r="50" spans="1:34" ht="12.75">
      <c r="A50" s="1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77"/>
      <c r="U50" s="277"/>
      <c r="V50" s="277"/>
      <c r="W50" s="277"/>
      <c r="X50" s="277"/>
      <c r="Y50" s="277"/>
      <c r="Z50" s="282"/>
      <c r="AA50" s="282"/>
      <c r="AB50" s="1"/>
      <c r="AC50" s="1"/>
      <c r="AD50" s="1"/>
      <c r="AE50" s="1"/>
      <c r="AF50" s="1"/>
      <c r="AG50" s="1"/>
      <c r="AH50" s="1"/>
    </row>
    <row r="51" spans="1:34" ht="12.75">
      <c r="A51" s="1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77"/>
      <c r="U51" s="277"/>
      <c r="V51" s="277"/>
      <c r="W51" s="277"/>
      <c r="X51" s="277"/>
      <c r="Y51" s="277"/>
      <c r="Z51" s="282"/>
      <c r="AA51" s="282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77"/>
      <c r="U52" s="277"/>
      <c r="V52" s="277"/>
      <c r="W52" s="277"/>
      <c r="X52" s="277"/>
      <c r="Y52" s="277"/>
      <c r="Z52" s="282"/>
      <c r="AA52" s="282"/>
      <c r="AB52" s="1"/>
      <c r="AC52" s="1"/>
      <c r="AD52" s="1"/>
      <c r="AE52" s="1"/>
      <c r="AF52" s="1"/>
      <c r="AG52" s="1"/>
      <c r="AH52" s="1"/>
    </row>
    <row r="53" spans="1:34" ht="12.75">
      <c r="A53" s="1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77"/>
      <c r="U53" s="277"/>
      <c r="V53" s="277"/>
      <c r="W53" s="277"/>
      <c r="X53" s="277"/>
      <c r="Y53" s="277"/>
      <c r="Z53" s="282"/>
      <c r="AA53" s="282"/>
      <c r="AB53" s="1"/>
      <c r="AC53" s="1"/>
      <c r="AD53" s="1"/>
      <c r="AE53" s="1"/>
      <c r="AF53" s="1"/>
      <c r="AG53" s="1"/>
      <c r="AH53" s="1"/>
    </row>
    <row r="54" spans="1:34" ht="12.75">
      <c r="A54" s="1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77"/>
      <c r="U54" s="277"/>
      <c r="V54" s="277"/>
      <c r="W54" s="277"/>
      <c r="X54" s="277"/>
      <c r="Y54" s="277"/>
      <c r="Z54" s="282"/>
      <c r="AA54" s="282"/>
      <c r="AB54" s="1"/>
      <c r="AC54" s="1"/>
      <c r="AD54" s="1"/>
      <c r="AE54" s="1"/>
      <c r="AF54" s="1"/>
      <c r="AG54" s="1"/>
      <c r="AH54" s="1"/>
    </row>
    <row r="55" spans="1:34" ht="12.75">
      <c r="A55" s="1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77"/>
      <c r="U55" s="277"/>
      <c r="V55" s="277"/>
      <c r="W55" s="277"/>
      <c r="X55" s="277"/>
      <c r="Y55" s="277"/>
      <c r="Z55" s="282"/>
      <c r="AA55" s="282"/>
      <c r="AB55" s="1"/>
      <c r="AC55" s="1"/>
      <c r="AD55" s="1"/>
      <c r="AE55" s="1"/>
      <c r="AF55" s="1"/>
      <c r="AG55" s="1"/>
      <c r="AH55" s="1"/>
    </row>
    <row r="56" spans="1:34" ht="12.75">
      <c r="A56" s="1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77"/>
      <c r="U56" s="277"/>
      <c r="V56" s="277"/>
      <c r="W56" s="277"/>
      <c r="X56" s="277"/>
      <c r="Y56" s="277"/>
      <c r="Z56" s="282"/>
      <c r="AA56" s="282"/>
      <c r="AB56" s="1"/>
      <c r="AC56" s="1"/>
      <c r="AD56" s="1"/>
      <c r="AE56" s="1"/>
      <c r="AF56" s="1"/>
      <c r="AG56" s="1"/>
      <c r="AH56" s="1"/>
    </row>
    <row r="57" spans="1:34" ht="12.75">
      <c r="A57" s="1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77"/>
      <c r="U57" s="277"/>
      <c r="V57" s="277"/>
      <c r="W57" s="277"/>
      <c r="X57" s="277"/>
      <c r="Y57" s="277"/>
      <c r="Z57" s="282"/>
      <c r="AA57" s="282"/>
      <c r="AB57" s="1"/>
      <c r="AC57" s="1"/>
      <c r="AD57" s="1"/>
      <c r="AE57" s="1"/>
      <c r="AF57" s="1"/>
      <c r="AG57" s="1"/>
      <c r="AH57" s="1"/>
    </row>
    <row r="58" spans="1:34" ht="12.75">
      <c r="A58" s="1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77"/>
      <c r="U58" s="277"/>
      <c r="V58" s="277"/>
      <c r="W58" s="277"/>
      <c r="X58" s="277"/>
      <c r="Y58" s="277"/>
      <c r="Z58" s="282"/>
      <c r="AA58" s="282"/>
      <c r="AB58" s="1"/>
      <c r="AC58" s="1"/>
      <c r="AD58" s="1"/>
      <c r="AE58" s="1"/>
      <c r="AF58" s="1"/>
      <c r="AG58" s="1"/>
      <c r="AH58" s="1"/>
    </row>
    <row r="59" spans="1:34" ht="12.75">
      <c r="A59" s="1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77"/>
      <c r="U59" s="277"/>
      <c r="V59" s="277"/>
      <c r="W59" s="277"/>
      <c r="X59" s="277"/>
      <c r="Y59" s="277"/>
      <c r="Z59" s="282"/>
      <c r="AA59" s="282"/>
      <c r="AB59" s="1"/>
      <c r="AC59" s="1"/>
      <c r="AD59" s="1"/>
      <c r="AE59" s="1"/>
      <c r="AF59" s="1"/>
      <c r="AG59" s="1"/>
      <c r="AH59" s="1"/>
    </row>
    <row r="60" spans="1:34" ht="12.75">
      <c r="A60" s="1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77"/>
      <c r="U60" s="277"/>
      <c r="V60" s="277"/>
      <c r="W60" s="277"/>
      <c r="X60" s="277"/>
      <c r="Y60" s="277"/>
      <c r="Z60" s="282"/>
      <c r="AA60" s="282"/>
      <c r="AB60" s="1"/>
      <c r="AC60" s="1"/>
      <c r="AD60" s="1"/>
      <c r="AE60" s="1"/>
      <c r="AF60" s="1"/>
      <c r="AG60" s="1"/>
      <c r="AH60" s="1"/>
    </row>
    <row r="61" spans="1:34" ht="12.75">
      <c r="A61" s="1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77"/>
      <c r="U61" s="277"/>
      <c r="V61" s="277"/>
      <c r="W61" s="277"/>
      <c r="X61" s="277"/>
      <c r="Y61" s="277"/>
      <c r="Z61" s="282"/>
      <c r="AA61" s="282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77"/>
      <c r="U62" s="277"/>
      <c r="V62" s="277"/>
      <c r="W62" s="277"/>
      <c r="X62" s="277"/>
      <c r="Y62" s="277"/>
      <c r="Z62" s="282"/>
      <c r="AA62" s="282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77"/>
      <c r="U63" s="277"/>
      <c r="V63" s="277"/>
      <c r="W63" s="277"/>
      <c r="X63" s="277"/>
      <c r="Y63" s="277"/>
      <c r="Z63" s="282"/>
      <c r="AA63" s="282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77"/>
      <c r="U64" s="277"/>
      <c r="V64" s="277"/>
      <c r="W64" s="277"/>
      <c r="X64" s="277"/>
      <c r="Y64" s="277"/>
      <c r="Z64" s="282"/>
      <c r="AA64" s="282"/>
      <c r="AB64" s="1"/>
      <c r="AC64" s="1"/>
      <c r="AD64" s="1"/>
      <c r="AE64" s="1"/>
      <c r="AF64" s="1"/>
      <c r="AG64" s="1"/>
      <c r="AH64" s="1"/>
    </row>
    <row r="65" spans="1:34" ht="12.75">
      <c r="A65" s="1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77"/>
      <c r="U65" s="277"/>
      <c r="V65" s="277"/>
      <c r="W65" s="277"/>
      <c r="X65" s="277"/>
      <c r="Y65" s="277"/>
      <c r="Z65" s="282"/>
      <c r="AA65" s="282"/>
      <c r="AB65" s="1"/>
      <c r="AC65" s="1"/>
      <c r="AD65" s="1"/>
      <c r="AE65" s="1"/>
      <c r="AF65" s="1"/>
      <c r="AG65" s="1"/>
      <c r="AH65" s="1"/>
    </row>
    <row r="66" spans="1:34" ht="12.75">
      <c r="A66" s="1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77"/>
      <c r="U66" s="277"/>
      <c r="V66" s="277"/>
      <c r="W66" s="277"/>
      <c r="X66" s="277"/>
      <c r="Y66" s="277"/>
      <c r="Z66" s="282"/>
      <c r="AA66" s="282"/>
      <c r="AB66" s="1"/>
      <c r="AC66" s="1"/>
      <c r="AD66" s="1"/>
      <c r="AE66" s="1"/>
      <c r="AF66" s="1"/>
      <c r="AG66" s="1"/>
      <c r="AH66" s="1"/>
    </row>
    <row r="67" spans="1:34" ht="12.75">
      <c r="A67" s="1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77"/>
      <c r="U67" s="277"/>
      <c r="V67" s="277"/>
      <c r="W67" s="277"/>
      <c r="X67" s="277"/>
      <c r="Y67" s="277"/>
      <c r="Z67" s="282"/>
      <c r="AA67" s="282"/>
      <c r="AB67" s="1"/>
      <c r="AC67" s="1"/>
      <c r="AD67" s="1"/>
      <c r="AE67" s="1"/>
      <c r="AF67" s="1"/>
      <c r="AG67" s="1"/>
      <c r="AH67" s="1"/>
    </row>
    <row r="68" spans="1:34" ht="12.75">
      <c r="A68" s="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77"/>
      <c r="U68" s="277"/>
      <c r="V68" s="277"/>
      <c r="W68" s="277"/>
      <c r="X68" s="277"/>
      <c r="Y68" s="277"/>
      <c r="Z68" s="282"/>
      <c r="AA68" s="282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77"/>
      <c r="U69" s="277"/>
      <c r="V69" s="277"/>
      <c r="W69" s="277"/>
      <c r="X69" s="277"/>
      <c r="Y69" s="277"/>
      <c r="Z69" s="282"/>
      <c r="AA69" s="282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77"/>
      <c r="U70" s="277"/>
      <c r="V70" s="277"/>
      <c r="W70" s="277"/>
      <c r="X70" s="277"/>
      <c r="Y70" s="277"/>
      <c r="Z70" s="282"/>
      <c r="AA70" s="282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77"/>
      <c r="U71" s="277"/>
      <c r="V71" s="277"/>
      <c r="W71" s="277"/>
      <c r="X71" s="277"/>
      <c r="Y71" s="277"/>
      <c r="Z71" s="282"/>
      <c r="AA71" s="282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77"/>
      <c r="U72" s="277"/>
      <c r="V72" s="277"/>
      <c r="W72" s="277"/>
      <c r="X72" s="277"/>
      <c r="Y72" s="277"/>
      <c r="Z72" s="282"/>
      <c r="AA72" s="282"/>
      <c r="AB72" s="1"/>
      <c r="AC72" s="1"/>
      <c r="AD72" s="1"/>
      <c r="AE72" s="1"/>
      <c r="AF72" s="1"/>
      <c r="AG72" s="1"/>
      <c r="AH72" s="1"/>
    </row>
    <row r="73" spans="1:34" ht="12.75">
      <c r="A73" s="1"/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77"/>
      <c r="U73" s="277"/>
      <c r="V73" s="277"/>
      <c r="W73" s="277"/>
      <c r="X73" s="277"/>
      <c r="Y73" s="277"/>
      <c r="Z73" s="282"/>
      <c r="AA73" s="282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77"/>
      <c r="U74" s="277"/>
      <c r="V74" s="277"/>
      <c r="W74" s="277"/>
      <c r="X74" s="277"/>
      <c r="Y74" s="277"/>
      <c r="Z74" s="282"/>
      <c r="AA74" s="282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77"/>
      <c r="U75" s="277"/>
      <c r="V75" s="277"/>
      <c r="W75" s="277"/>
      <c r="X75" s="277"/>
      <c r="Y75" s="277"/>
      <c r="Z75" s="282"/>
      <c r="AA75" s="282"/>
      <c r="AB75" s="1"/>
      <c r="AC75" s="1"/>
      <c r="AD75" s="1"/>
      <c r="AE75" s="1"/>
      <c r="AF75" s="1"/>
      <c r="AG75" s="1"/>
      <c r="AH75" s="1"/>
    </row>
    <row r="76" spans="1:34" ht="12.75">
      <c r="A76" s="1"/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77"/>
      <c r="U76" s="277"/>
      <c r="V76" s="277"/>
      <c r="W76" s="277"/>
      <c r="X76" s="277"/>
      <c r="Y76" s="277"/>
      <c r="Z76" s="282"/>
      <c r="AA76" s="282"/>
      <c r="AB76" s="1"/>
      <c r="AC76" s="1"/>
      <c r="AD76" s="1"/>
      <c r="AE76" s="1"/>
      <c r="AF76" s="1"/>
      <c r="AG76" s="1"/>
      <c r="AH76" s="1"/>
    </row>
    <row r="77" spans="1:34" ht="12.75">
      <c r="A77" s="1"/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77"/>
      <c r="U77" s="277"/>
      <c r="V77" s="277"/>
      <c r="W77" s="277"/>
      <c r="X77" s="277"/>
      <c r="Y77" s="277"/>
      <c r="Z77" s="282"/>
      <c r="AA77" s="282"/>
      <c r="AB77" s="1"/>
      <c r="AC77" s="1"/>
      <c r="AD77" s="1"/>
      <c r="AE77" s="1"/>
      <c r="AF77" s="1"/>
      <c r="AG77" s="1"/>
      <c r="AH77" s="1"/>
    </row>
    <row r="78" spans="1:34" ht="12.75">
      <c r="A78" s="1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77"/>
      <c r="U78" s="277"/>
      <c r="V78" s="277"/>
      <c r="W78" s="277"/>
      <c r="X78" s="277"/>
      <c r="Y78" s="277"/>
      <c r="Z78" s="282"/>
      <c r="AA78" s="282"/>
      <c r="AB78" s="1"/>
      <c r="AC78" s="1"/>
      <c r="AD78" s="1"/>
      <c r="AE78" s="1"/>
      <c r="AF78" s="1"/>
      <c r="AG78" s="1"/>
      <c r="AH78" s="1"/>
    </row>
    <row r="79" spans="1:34" ht="12.75">
      <c r="A79" s="1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77"/>
      <c r="U79" s="277"/>
      <c r="V79" s="277"/>
      <c r="W79" s="277"/>
      <c r="X79" s="277"/>
      <c r="Y79" s="277"/>
      <c r="Z79" s="282"/>
      <c r="AA79" s="282"/>
      <c r="AB79" s="1"/>
      <c r="AC79" s="1"/>
      <c r="AD79" s="1"/>
      <c r="AE79" s="1"/>
      <c r="AF79" s="1"/>
      <c r="AG79" s="1"/>
      <c r="AH79" s="1"/>
    </row>
    <row r="80" spans="1:34" ht="12.75">
      <c r="A80" s="1"/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77"/>
      <c r="U80" s="277"/>
      <c r="V80" s="277"/>
      <c r="W80" s="277"/>
      <c r="X80" s="277"/>
      <c r="Y80" s="277"/>
      <c r="Z80" s="282"/>
      <c r="AA80" s="282"/>
      <c r="AB80" s="1"/>
      <c r="AC80" s="1"/>
      <c r="AD80" s="1"/>
      <c r="AE80" s="1"/>
      <c r="AF80" s="1"/>
      <c r="AG80" s="1"/>
      <c r="AH80" s="1"/>
    </row>
    <row r="81" spans="1:34" ht="12.75">
      <c r="A81" s="1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77"/>
      <c r="U81" s="277"/>
      <c r="V81" s="277"/>
      <c r="W81" s="277"/>
      <c r="X81" s="277"/>
      <c r="Y81" s="277"/>
      <c r="Z81" s="282"/>
      <c r="AA81" s="282"/>
      <c r="AB81" s="1"/>
      <c r="AC81" s="1"/>
      <c r="AD81" s="1"/>
      <c r="AE81" s="1"/>
      <c r="AF81" s="1"/>
      <c r="AG81" s="1"/>
      <c r="AH81" s="1"/>
    </row>
    <row r="82" spans="1:34" ht="12.75">
      <c r="A82" s="1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77"/>
      <c r="U82" s="277"/>
      <c r="V82" s="277"/>
      <c r="W82" s="277"/>
      <c r="X82" s="277"/>
      <c r="Y82" s="277"/>
      <c r="Z82" s="282"/>
      <c r="AA82" s="282"/>
      <c r="AB82" s="1"/>
      <c r="AC82" s="1"/>
      <c r="AD82" s="1"/>
      <c r="AE82" s="1"/>
      <c r="AF82" s="1"/>
      <c r="AG82" s="1"/>
      <c r="AH82" s="1"/>
    </row>
    <row r="83" spans="1:34" ht="12.75">
      <c r="A83" s="1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77"/>
      <c r="U83" s="277"/>
      <c r="V83" s="277"/>
      <c r="W83" s="277"/>
      <c r="X83" s="277"/>
      <c r="Y83" s="277"/>
      <c r="Z83" s="282"/>
      <c r="AA83" s="282"/>
      <c r="AB83" s="1"/>
      <c r="AC83" s="1"/>
      <c r="AD83" s="1"/>
      <c r="AE83" s="1"/>
      <c r="AF83" s="1"/>
      <c r="AG83" s="1"/>
      <c r="AH83" s="1"/>
    </row>
    <row r="84" spans="1:34" ht="12.75">
      <c r="A84" s="1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77"/>
      <c r="U84" s="277"/>
      <c r="V84" s="277"/>
      <c r="W84" s="277"/>
      <c r="X84" s="277"/>
      <c r="Y84" s="277"/>
      <c r="Z84" s="282"/>
      <c r="AA84" s="282"/>
      <c r="AB84" s="1"/>
      <c r="AC84" s="1"/>
      <c r="AD84" s="1"/>
      <c r="AE84" s="1"/>
      <c r="AF84" s="1"/>
      <c r="AG84" s="1"/>
      <c r="AH84" s="1"/>
    </row>
    <row r="85" spans="1:34" ht="12.75">
      <c r="A85" s="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77"/>
      <c r="U85" s="277"/>
      <c r="V85" s="277"/>
      <c r="W85" s="277"/>
      <c r="X85" s="277"/>
      <c r="Y85" s="277"/>
      <c r="Z85" s="282"/>
      <c r="AA85" s="282"/>
      <c r="AB85" s="1"/>
      <c r="AC85" s="1"/>
      <c r="AD85" s="1"/>
      <c r="AE85" s="1"/>
      <c r="AF85" s="1"/>
      <c r="AG85" s="1"/>
      <c r="AH85" s="1"/>
    </row>
    <row r="86" spans="1:34" ht="12.75">
      <c r="A86" s="1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77"/>
      <c r="U86" s="277"/>
      <c r="V86" s="277"/>
      <c r="W86" s="277"/>
      <c r="X86" s="277"/>
      <c r="Y86" s="277"/>
      <c r="Z86" s="282"/>
      <c r="AA86" s="282"/>
      <c r="AB86" s="1"/>
      <c r="AC86" s="1"/>
      <c r="AD86" s="1"/>
      <c r="AE86" s="1"/>
      <c r="AF86" s="1"/>
      <c r="AG86" s="1"/>
      <c r="AH86" s="1"/>
    </row>
    <row r="87" spans="1:34" ht="12.75">
      <c r="A87" s="1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77"/>
      <c r="U87" s="277"/>
      <c r="V87" s="277"/>
      <c r="W87" s="277"/>
      <c r="X87" s="277"/>
      <c r="Y87" s="277"/>
      <c r="Z87" s="282"/>
      <c r="AA87" s="282"/>
      <c r="AB87" s="1"/>
      <c r="AC87" s="1"/>
      <c r="AD87" s="1"/>
      <c r="AE87" s="1"/>
      <c r="AF87" s="1"/>
      <c r="AG87" s="1"/>
      <c r="AH87" s="1"/>
    </row>
    <row r="88" spans="1:34" ht="12.75">
      <c r="A88" s="1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77"/>
      <c r="U88" s="277"/>
      <c r="V88" s="277"/>
      <c r="W88" s="277"/>
      <c r="X88" s="277"/>
      <c r="Y88" s="277"/>
      <c r="Z88" s="282"/>
      <c r="AA88" s="282"/>
      <c r="AB88" s="1"/>
      <c r="AC88" s="1"/>
      <c r="AD88" s="1"/>
      <c r="AE88" s="1"/>
      <c r="AF88" s="1"/>
      <c r="AG88" s="1"/>
      <c r="AH88" s="1"/>
    </row>
    <row r="89" spans="1:34" ht="12.75">
      <c r="A89" s="1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77"/>
      <c r="U89" s="277"/>
      <c r="V89" s="277"/>
      <c r="W89" s="277"/>
      <c r="X89" s="277"/>
      <c r="Y89" s="277"/>
      <c r="Z89" s="282"/>
      <c r="AA89" s="282"/>
      <c r="AB89" s="1"/>
      <c r="AC89" s="1"/>
      <c r="AD89" s="1"/>
      <c r="AE89" s="1"/>
      <c r="AF89" s="1"/>
      <c r="AG89" s="1"/>
      <c r="AH89" s="1"/>
    </row>
    <row r="90" spans="1:34" ht="12.75">
      <c r="A90" s="1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77"/>
      <c r="U90" s="277"/>
      <c r="V90" s="277"/>
      <c r="W90" s="277"/>
      <c r="X90" s="277"/>
      <c r="Y90" s="277"/>
      <c r="Z90" s="282"/>
      <c r="AA90" s="282"/>
      <c r="AB90" s="1"/>
      <c r="AC90" s="1"/>
      <c r="AD90" s="1"/>
      <c r="AE90" s="1"/>
      <c r="AF90" s="1"/>
      <c r="AG90" s="1"/>
      <c r="AH90" s="1"/>
    </row>
    <row r="91" spans="1:34" ht="12.75">
      <c r="A91" s="1"/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77"/>
      <c r="U91" s="277"/>
      <c r="V91" s="277"/>
      <c r="W91" s="277"/>
      <c r="X91" s="277"/>
      <c r="Y91" s="277"/>
      <c r="Z91" s="282"/>
      <c r="AA91" s="282"/>
      <c r="AB91" s="1"/>
      <c r="AC91" s="1"/>
      <c r="AD91" s="1"/>
      <c r="AE91" s="1"/>
      <c r="AF91" s="1"/>
      <c r="AG91" s="1"/>
      <c r="AH91" s="1"/>
    </row>
    <row r="92" spans="1:34" ht="12.75">
      <c r="A92" s="1"/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77"/>
      <c r="U92" s="277"/>
      <c r="V92" s="277"/>
      <c r="W92" s="277"/>
      <c r="X92" s="277"/>
      <c r="Y92" s="277"/>
      <c r="Z92" s="282"/>
      <c r="AA92" s="282"/>
      <c r="AB92" s="1"/>
      <c r="AC92" s="1"/>
      <c r="AD92" s="1"/>
      <c r="AE92" s="1"/>
      <c r="AF92" s="1"/>
      <c r="AG92" s="1"/>
      <c r="AH92" s="1"/>
    </row>
    <row r="93" spans="1:34" ht="12.75">
      <c r="A93" s="1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77"/>
      <c r="U93" s="277"/>
      <c r="V93" s="277"/>
      <c r="W93" s="277"/>
      <c r="X93" s="277"/>
      <c r="Y93" s="277"/>
      <c r="Z93" s="282"/>
      <c r="AA93" s="282"/>
      <c r="AB93" s="1"/>
      <c r="AC93" s="1"/>
      <c r="AD93" s="1"/>
      <c r="AE93" s="1"/>
      <c r="AF93" s="1"/>
      <c r="AG93" s="1"/>
      <c r="AH93" s="1"/>
    </row>
    <row r="94" spans="1:34" ht="12.75">
      <c r="A94" s="1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77"/>
      <c r="U94" s="277"/>
      <c r="V94" s="277"/>
      <c r="W94" s="277"/>
      <c r="X94" s="277"/>
      <c r="Y94" s="277"/>
      <c r="Z94" s="282"/>
      <c r="AA94" s="282"/>
      <c r="AB94" s="1"/>
      <c r="AC94" s="1"/>
      <c r="AD94" s="1"/>
      <c r="AE94" s="1"/>
      <c r="AF94" s="1"/>
      <c r="AG94" s="1"/>
      <c r="AH94" s="1"/>
    </row>
    <row r="95" spans="1:34" ht="12.75">
      <c r="A95" s="1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77"/>
      <c r="U95" s="277"/>
      <c r="V95" s="277"/>
      <c r="W95" s="277"/>
      <c r="X95" s="277"/>
      <c r="Y95" s="277"/>
      <c r="Z95" s="282"/>
      <c r="AA95" s="282"/>
      <c r="AB95" s="1"/>
      <c r="AC95" s="1"/>
      <c r="AD95" s="1"/>
      <c r="AE95" s="1"/>
      <c r="AF95" s="1"/>
      <c r="AG95" s="1"/>
      <c r="AH95" s="1"/>
    </row>
    <row r="96" spans="1:34" ht="12.75">
      <c r="A96" s="1"/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77"/>
      <c r="U96" s="277"/>
      <c r="V96" s="277"/>
      <c r="W96" s="277"/>
      <c r="X96" s="277"/>
      <c r="Y96" s="277"/>
      <c r="Z96" s="282"/>
      <c r="AA96" s="282"/>
      <c r="AB96" s="1"/>
      <c r="AC96" s="1"/>
      <c r="AD96" s="1"/>
      <c r="AE96" s="1"/>
      <c r="AF96" s="1"/>
      <c r="AG96" s="1"/>
      <c r="AH96" s="1"/>
    </row>
    <row r="97" spans="1:34" ht="12.75">
      <c r="A97" s="1"/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77"/>
      <c r="U97" s="277"/>
      <c r="V97" s="277"/>
      <c r="W97" s="277"/>
      <c r="X97" s="277"/>
      <c r="Y97" s="277"/>
      <c r="Z97" s="282"/>
      <c r="AA97" s="282"/>
      <c r="AB97" s="1"/>
      <c r="AC97" s="1"/>
      <c r="AD97" s="1"/>
      <c r="AE97" s="1"/>
      <c r="AF97" s="1"/>
      <c r="AG97" s="1"/>
      <c r="AH97" s="1"/>
    </row>
    <row r="98" spans="1:34" ht="12.75">
      <c r="A98" s="1"/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77"/>
      <c r="U98" s="277"/>
      <c r="V98" s="277"/>
      <c r="W98" s="277"/>
      <c r="X98" s="277"/>
      <c r="Y98" s="277"/>
      <c r="Z98" s="282"/>
      <c r="AA98" s="282"/>
      <c r="AB98" s="1"/>
      <c r="AC98" s="1"/>
      <c r="AD98" s="1"/>
      <c r="AE98" s="1"/>
      <c r="AF98" s="1"/>
      <c r="AG98" s="1"/>
      <c r="AH98" s="1"/>
    </row>
    <row r="99" spans="2:27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289"/>
      <c r="U99" s="289"/>
      <c r="V99" s="289"/>
      <c r="W99" s="289"/>
      <c r="X99" s="289"/>
      <c r="Y99" s="289"/>
      <c r="Z99" s="18"/>
      <c r="AA99" s="18"/>
    </row>
    <row r="100" spans="2:27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289"/>
      <c r="U100" s="289"/>
      <c r="V100" s="289"/>
      <c r="W100" s="289"/>
      <c r="X100" s="289"/>
      <c r="Y100" s="289"/>
      <c r="Z100" s="18"/>
      <c r="AA100" s="18"/>
    </row>
    <row r="101" spans="2:27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289"/>
      <c r="U101" s="289"/>
      <c r="V101" s="289"/>
      <c r="W101" s="289"/>
      <c r="X101" s="289"/>
      <c r="Y101" s="289"/>
      <c r="Z101" s="18"/>
      <c r="AA101" s="18"/>
    </row>
    <row r="102" spans="2:27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289"/>
      <c r="U102" s="289"/>
      <c r="V102" s="289"/>
      <c r="W102" s="289"/>
      <c r="X102" s="289"/>
      <c r="Y102" s="289"/>
      <c r="Z102" s="18"/>
      <c r="AA102" s="18"/>
    </row>
    <row r="103" spans="2:27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289"/>
      <c r="U103" s="289"/>
      <c r="V103" s="289"/>
      <c r="W103" s="289"/>
      <c r="X103" s="289"/>
      <c r="Y103" s="289"/>
      <c r="Z103" s="18"/>
      <c r="AA103" s="18"/>
    </row>
    <row r="104" spans="2:27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289"/>
      <c r="U104" s="289"/>
      <c r="V104" s="289"/>
      <c r="W104" s="289"/>
      <c r="X104" s="289"/>
      <c r="Y104" s="289"/>
      <c r="Z104" s="18"/>
      <c r="AA104" s="18"/>
    </row>
    <row r="105" spans="2:27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9"/>
      <c r="U105" s="289"/>
      <c r="V105" s="289"/>
      <c r="W105" s="289"/>
      <c r="X105" s="289"/>
      <c r="Y105" s="289"/>
      <c r="Z105" s="18"/>
      <c r="AA105" s="18"/>
    </row>
    <row r="106" spans="2:27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289"/>
      <c r="U106" s="289"/>
      <c r="V106" s="289"/>
      <c r="W106" s="289"/>
      <c r="X106" s="289"/>
      <c r="Y106" s="289"/>
      <c r="Z106" s="18"/>
      <c r="AA106" s="18"/>
    </row>
    <row r="107" spans="2:27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289"/>
      <c r="U107" s="289"/>
      <c r="V107" s="289"/>
      <c r="W107" s="289"/>
      <c r="X107" s="289"/>
      <c r="Y107" s="289"/>
      <c r="Z107" s="18"/>
      <c r="AA107" s="18"/>
    </row>
    <row r="108" spans="2:27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289"/>
      <c r="U108" s="289"/>
      <c r="V108" s="289"/>
      <c r="W108" s="289"/>
      <c r="X108" s="289"/>
      <c r="Y108" s="289"/>
      <c r="Z108" s="18"/>
      <c r="AA108" s="18"/>
    </row>
    <row r="109" spans="2:27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289"/>
      <c r="U109" s="289"/>
      <c r="V109" s="289"/>
      <c r="W109" s="289"/>
      <c r="X109" s="289"/>
      <c r="Y109" s="289"/>
      <c r="Z109" s="18"/>
      <c r="AA109" s="18"/>
    </row>
    <row r="110" spans="2:27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289"/>
      <c r="U110" s="289"/>
      <c r="V110" s="289"/>
      <c r="W110" s="289"/>
      <c r="X110" s="289"/>
      <c r="Y110" s="289"/>
      <c r="Z110" s="18"/>
      <c r="AA110" s="18"/>
    </row>
    <row r="111" spans="2:27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289"/>
      <c r="U111" s="289"/>
      <c r="V111" s="289"/>
      <c r="W111" s="289"/>
      <c r="X111" s="289"/>
      <c r="Y111" s="289"/>
      <c r="Z111" s="18"/>
      <c r="AA111" s="18"/>
    </row>
    <row r="112" spans="2:27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289"/>
      <c r="U112" s="289"/>
      <c r="V112" s="289"/>
      <c r="W112" s="289"/>
      <c r="X112" s="289"/>
      <c r="Y112" s="289"/>
      <c r="Z112" s="18"/>
      <c r="AA112" s="18"/>
    </row>
    <row r="113" spans="2:27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289"/>
      <c r="U113" s="289"/>
      <c r="V113" s="289"/>
      <c r="W113" s="289"/>
      <c r="X113" s="289"/>
      <c r="Y113" s="289"/>
      <c r="Z113" s="18"/>
      <c r="AA113" s="18"/>
    </row>
    <row r="114" spans="2:27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289"/>
      <c r="U114" s="289"/>
      <c r="V114" s="289"/>
      <c r="W114" s="289"/>
      <c r="X114" s="289"/>
      <c r="Y114" s="289"/>
      <c r="Z114" s="18"/>
      <c r="AA114" s="18"/>
    </row>
    <row r="115" spans="2:27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289"/>
      <c r="U115" s="289"/>
      <c r="V115" s="289"/>
      <c r="W115" s="289"/>
      <c r="X115" s="289"/>
      <c r="Y115" s="289"/>
      <c r="Z115" s="18"/>
      <c r="AA115" s="18"/>
    </row>
    <row r="116" spans="2:27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289"/>
      <c r="U116" s="289"/>
      <c r="V116" s="289"/>
      <c r="W116" s="289"/>
      <c r="X116" s="289"/>
      <c r="Y116" s="289"/>
      <c r="Z116" s="18"/>
      <c r="AA116" s="18"/>
    </row>
    <row r="117" spans="2:27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289"/>
      <c r="U117" s="289"/>
      <c r="V117" s="289"/>
      <c r="W117" s="289"/>
      <c r="X117" s="289"/>
      <c r="Y117" s="289"/>
      <c r="Z117" s="18"/>
      <c r="AA117" s="18"/>
    </row>
    <row r="118" spans="2:27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289"/>
      <c r="U118" s="289"/>
      <c r="V118" s="289"/>
      <c r="W118" s="289"/>
      <c r="X118" s="289"/>
      <c r="Y118" s="289"/>
      <c r="Z118" s="18"/>
      <c r="AA118" s="18"/>
    </row>
    <row r="119" spans="2:27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289"/>
      <c r="U119" s="289"/>
      <c r="V119" s="289"/>
      <c r="W119" s="289"/>
      <c r="X119" s="289"/>
      <c r="Y119" s="289"/>
      <c r="Z119" s="18"/>
      <c r="AA119" s="18"/>
    </row>
    <row r="120" spans="2:27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289"/>
      <c r="U120" s="289"/>
      <c r="V120" s="289"/>
      <c r="W120" s="289"/>
      <c r="X120" s="289"/>
      <c r="Y120" s="289"/>
      <c r="Z120" s="18"/>
      <c r="AA120" s="18"/>
    </row>
    <row r="121" spans="2:27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289"/>
      <c r="U121" s="289"/>
      <c r="V121" s="289"/>
      <c r="W121" s="289"/>
      <c r="X121" s="289"/>
      <c r="Y121" s="289"/>
      <c r="Z121" s="18"/>
      <c r="AA121" s="18"/>
    </row>
    <row r="122" spans="2:27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289"/>
      <c r="U122" s="289"/>
      <c r="V122" s="289"/>
      <c r="W122" s="289"/>
      <c r="X122" s="289"/>
      <c r="Y122" s="289"/>
      <c r="Z122" s="18"/>
      <c r="AA122" s="18"/>
    </row>
    <row r="123" spans="2:27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289"/>
      <c r="U123" s="289"/>
      <c r="V123" s="289"/>
      <c r="W123" s="289"/>
      <c r="X123" s="289"/>
      <c r="Y123" s="289"/>
      <c r="Z123" s="18"/>
      <c r="AA123" s="18"/>
    </row>
    <row r="124" spans="2:27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289"/>
      <c r="U124" s="289"/>
      <c r="V124" s="289"/>
      <c r="W124" s="289"/>
      <c r="X124" s="289"/>
      <c r="Y124" s="289"/>
      <c r="Z124" s="18"/>
      <c r="AA124" s="18"/>
    </row>
    <row r="125" spans="2:27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289"/>
      <c r="U125" s="289"/>
      <c r="V125" s="289"/>
      <c r="W125" s="289"/>
      <c r="X125" s="289"/>
      <c r="Y125" s="289"/>
      <c r="Z125" s="18"/>
      <c r="AA125" s="18"/>
    </row>
    <row r="126" spans="2:27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289"/>
      <c r="U126" s="289"/>
      <c r="V126" s="289"/>
      <c r="W126" s="289"/>
      <c r="X126" s="289"/>
      <c r="Y126" s="289"/>
      <c r="Z126" s="18"/>
      <c r="AA126" s="18"/>
    </row>
    <row r="127" spans="2:27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289"/>
      <c r="U127" s="289"/>
      <c r="V127" s="289"/>
      <c r="W127" s="289"/>
      <c r="X127" s="289"/>
      <c r="Y127" s="289"/>
      <c r="Z127" s="18"/>
      <c r="AA127" s="18"/>
    </row>
    <row r="128" spans="2:27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89"/>
      <c r="U128" s="289"/>
      <c r="V128" s="289"/>
      <c r="W128" s="289"/>
      <c r="X128" s="289"/>
      <c r="Y128" s="289"/>
      <c r="Z128" s="18"/>
      <c r="AA128" s="18"/>
    </row>
    <row r="129" spans="2:27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89"/>
      <c r="U129" s="289"/>
      <c r="V129" s="289"/>
      <c r="W129" s="289"/>
      <c r="X129" s="289"/>
      <c r="Y129" s="289"/>
      <c r="Z129" s="18"/>
      <c r="AA129" s="18"/>
    </row>
    <row r="130" spans="2:27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289"/>
      <c r="U130" s="289"/>
      <c r="V130" s="289"/>
      <c r="W130" s="289"/>
      <c r="X130" s="289"/>
      <c r="Y130" s="289"/>
      <c r="Z130" s="18"/>
      <c r="AA130" s="18"/>
    </row>
    <row r="131" spans="2:27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289"/>
      <c r="U131" s="289"/>
      <c r="V131" s="289"/>
      <c r="W131" s="289"/>
      <c r="X131" s="289"/>
      <c r="Y131" s="289"/>
      <c r="Z131" s="18"/>
      <c r="AA131" s="18"/>
    </row>
    <row r="132" spans="2:27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89"/>
      <c r="U132" s="289"/>
      <c r="V132" s="289"/>
      <c r="W132" s="289"/>
      <c r="X132" s="289"/>
      <c r="Y132" s="289"/>
      <c r="Z132" s="18"/>
      <c r="AA132" s="18"/>
    </row>
    <row r="133" spans="2:27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89"/>
      <c r="U133" s="289"/>
      <c r="V133" s="289"/>
      <c r="W133" s="289"/>
      <c r="X133" s="289"/>
      <c r="Y133" s="289"/>
      <c r="Z133" s="18"/>
      <c r="AA133" s="18"/>
    </row>
    <row r="134" spans="2:27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289"/>
      <c r="U134" s="289"/>
      <c r="V134" s="289"/>
      <c r="W134" s="289"/>
      <c r="X134" s="289"/>
      <c r="Y134" s="289"/>
      <c r="Z134" s="18"/>
      <c r="AA134" s="18"/>
    </row>
    <row r="135" spans="2:27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289"/>
      <c r="U135" s="289"/>
      <c r="V135" s="289"/>
      <c r="W135" s="289"/>
      <c r="X135" s="289"/>
      <c r="Y135" s="289"/>
      <c r="Z135" s="18"/>
      <c r="AA135" s="18"/>
    </row>
    <row r="136" spans="2:27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289"/>
      <c r="U136" s="289"/>
      <c r="V136" s="289"/>
      <c r="W136" s="289"/>
      <c r="X136" s="289"/>
      <c r="Y136" s="289"/>
      <c r="Z136" s="18"/>
      <c r="AA136" s="18"/>
    </row>
    <row r="137" spans="2:27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289"/>
      <c r="U137" s="289"/>
      <c r="V137" s="289"/>
      <c r="W137" s="289"/>
      <c r="X137" s="289"/>
      <c r="Y137" s="289"/>
      <c r="Z137" s="18"/>
      <c r="AA137" s="18"/>
    </row>
    <row r="138" spans="2:27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289"/>
      <c r="U138" s="289"/>
      <c r="V138" s="289"/>
      <c r="W138" s="289"/>
      <c r="X138" s="289"/>
      <c r="Y138" s="289"/>
      <c r="Z138" s="18"/>
      <c r="AA138" s="18"/>
    </row>
    <row r="139" spans="2:27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289"/>
      <c r="U139" s="289"/>
      <c r="V139" s="289"/>
      <c r="W139" s="289"/>
      <c r="X139" s="289"/>
      <c r="Y139" s="289"/>
      <c r="Z139" s="18"/>
      <c r="AA139" s="18"/>
    </row>
    <row r="140" spans="2:27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89"/>
      <c r="U140" s="289"/>
      <c r="V140" s="289"/>
      <c r="W140" s="289"/>
      <c r="X140" s="289"/>
      <c r="Y140" s="289"/>
      <c r="Z140" s="18"/>
      <c r="AA140" s="18"/>
    </row>
    <row r="141" spans="2:27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289"/>
      <c r="U141" s="289"/>
      <c r="V141" s="289"/>
      <c r="W141" s="289"/>
      <c r="X141" s="289"/>
      <c r="Y141" s="289"/>
      <c r="Z141" s="18"/>
      <c r="AA141" s="18"/>
    </row>
    <row r="142" spans="2:27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289"/>
      <c r="U142" s="289"/>
      <c r="V142" s="289"/>
      <c r="W142" s="289"/>
      <c r="X142" s="289"/>
      <c r="Y142" s="289"/>
      <c r="Z142" s="18"/>
      <c r="AA142" s="18"/>
    </row>
    <row r="143" spans="2:27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289"/>
      <c r="U143" s="289"/>
      <c r="V143" s="289"/>
      <c r="W143" s="289"/>
      <c r="X143" s="289"/>
      <c r="Y143" s="289"/>
      <c r="Z143" s="18"/>
      <c r="AA143" s="18"/>
    </row>
    <row r="144" spans="2:27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289"/>
      <c r="U144" s="289"/>
      <c r="V144" s="289"/>
      <c r="W144" s="289"/>
      <c r="X144" s="289"/>
      <c r="Y144" s="289"/>
      <c r="Z144" s="18"/>
      <c r="AA144" s="18"/>
    </row>
    <row r="145" spans="2:27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289"/>
      <c r="U145" s="289"/>
      <c r="V145" s="289"/>
      <c r="W145" s="289"/>
      <c r="X145" s="289"/>
      <c r="Y145" s="289"/>
      <c r="Z145" s="18"/>
      <c r="AA145" s="18"/>
    </row>
    <row r="146" spans="2:27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289"/>
      <c r="U146" s="289"/>
      <c r="V146" s="289"/>
      <c r="W146" s="289"/>
      <c r="X146" s="289"/>
      <c r="Y146" s="289"/>
      <c r="Z146" s="18"/>
      <c r="AA146" s="18"/>
    </row>
    <row r="147" spans="2:27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289"/>
      <c r="U147" s="289"/>
      <c r="V147" s="289"/>
      <c r="W147" s="289"/>
      <c r="X147" s="289"/>
      <c r="Y147" s="289"/>
      <c r="Z147" s="18"/>
      <c r="AA147" s="18"/>
    </row>
    <row r="148" spans="2:27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289"/>
      <c r="U148" s="289"/>
      <c r="V148" s="289"/>
      <c r="W148" s="289"/>
      <c r="X148" s="289"/>
      <c r="Y148" s="289"/>
      <c r="Z148" s="18"/>
      <c r="AA148" s="18"/>
    </row>
    <row r="149" spans="2:27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289"/>
      <c r="U149" s="289"/>
      <c r="V149" s="289"/>
      <c r="W149" s="289"/>
      <c r="X149" s="289"/>
      <c r="Y149" s="289"/>
      <c r="Z149" s="18"/>
      <c r="AA149" s="18"/>
    </row>
    <row r="150" spans="2:27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289"/>
      <c r="U150" s="289"/>
      <c r="V150" s="289"/>
      <c r="W150" s="289"/>
      <c r="X150" s="289"/>
      <c r="Y150" s="289"/>
      <c r="Z150" s="18"/>
      <c r="AA150" s="18"/>
    </row>
    <row r="151" spans="2:27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289"/>
      <c r="U151" s="289"/>
      <c r="V151" s="289"/>
      <c r="W151" s="289"/>
      <c r="X151" s="289"/>
      <c r="Y151" s="289"/>
      <c r="Z151" s="18"/>
      <c r="AA151" s="18"/>
    </row>
    <row r="152" spans="2:27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289"/>
      <c r="U152" s="289"/>
      <c r="V152" s="289"/>
      <c r="W152" s="289"/>
      <c r="X152" s="289"/>
      <c r="Y152" s="289"/>
      <c r="Z152" s="18"/>
      <c r="AA152" s="18"/>
    </row>
    <row r="153" spans="2:27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289"/>
      <c r="U153" s="289"/>
      <c r="V153" s="289"/>
      <c r="W153" s="289"/>
      <c r="X153" s="289"/>
      <c r="Y153" s="289"/>
      <c r="Z153" s="18"/>
      <c r="AA153" s="18"/>
    </row>
    <row r="154" spans="2:27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289"/>
      <c r="U154" s="289"/>
      <c r="V154" s="289"/>
      <c r="W154" s="289"/>
      <c r="X154" s="289"/>
      <c r="Y154" s="289"/>
      <c r="Z154" s="18"/>
      <c r="AA154" s="18"/>
    </row>
    <row r="155" spans="2:27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289"/>
      <c r="U155" s="289"/>
      <c r="V155" s="289"/>
      <c r="W155" s="289"/>
      <c r="X155" s="289"/>
      <c r="Y155" s="289"/>
      <c r="Z155" s="18"/>
      <c r="AA155" s="18"/>
    </row>
    <row r="156" spans="2:27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89"/>
      <c r="U156" s="289"/>
      <c r="V156" s="289"/>
      <c r="W156" s="289"/>
      <c r="X156" s="289"/>
      <c r="Y156" s="289"/>
      <c r="Z156" s="18"/>
      <c r="AA156" s="18"/>
    </row>
    <row r="157" spans="2:27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89"/>
      <c r="U157" s="289"/>
      <c r="V157" s="289"/>
      <c r="W157" s="289"/>
      <c r="X157" s="289"/>
      <c r="Y157" s="289"/>
      <c r="Z157" s="18"/>
      <c r="AA157" s="18"/>
    </row>
    <row r="158" spans="2:27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89"/>
      <c r="U158" s="289"/>
      <c r="V158" s="289"/>
      <c r="W158" s="289"/>
      <c r="X158" s="289"/>
      <c r="Y158" s="289"/>
      <c r="Z158" s="18"/>
      <c r="AA158" s="18"/>
    </row>
    <row r="159" spans="2:27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289"/>
      <c r="U159" s="289"/>
      <c r="V159" s="289"/>
      <c r="W159" s="289"/>
      <c r="X159" s="289"/>
      <c r="Y159" s="289"/>
      <c r="Z159" s="18"/>
      <c r="AA159" s="18"/>
    </row>
    <row r="160" spans="2:27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89"/>
      <c r="U160" s="289"/>
      <c r="V160" s="289"/>
      <c r="W160" s="289"/>
      <c r="X160" s="289"/>
      <c r="Y160" s="289"/>
      <c r="Z160" s="18"/>
      <c r="AA160" s="18"/>
    </row>
    <row r="161" spans="2:27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89"/>
      <c r="U161" s="289"/>
      <c r="V161" s="289"/>
      <c r="W161" s="289"/>
      <c r="X161" s="289"/>
      <c r="Y161" s="289"/>
      <c r="Z161" s="18"/>
      <c r="AA161" s="18"/>
    </row>
    <row r="162" spans="2:27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89"/>
      <c r="U162" s="289"/>
      <c r="V162" s="289"/>
      <c r="W162" s="289"/>
      <c r="X162" s="289"/>
      <c r="Y162" s="289"/>
      <c r="Z162" s="18"/>
      <c r="AA162" s="18"/>
    </row>
    <row r="163" spans="2:27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89"/>
      <c r="U163" s="289"/>
      <c r="V163" s="289"/>
      <c r="W163" s="289"/>
      <c r="X163" s="289"/>
      <c r="Y163" s="289"/>
      <c r="Z163" s="18"/>
      <c r="AA163" s="18"/>
    </row>
    <row r="164" spans="2:27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89"/>
      <c r="U164" s="289"/>
      <c r="V164" s="289"/>
      <c r="W164" s="289"/>
      <c r="X164" s="289"/>
      <c r="Y164" s="289"/>
      <c r="Z164" s="18"/>
      <c r="AA164" s="18"/>
    </row>
    <row r="165" spans="2:27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89"/>
      <c r="U165" s="289"/>
      <c r="V165" s="289"/>
      <c r="W165" s="289"/>
      <c r="X165" s="289"/>
      <c r="Y165" s="289"/>
      <c r="Z165" s="18"/>
      <c r="AA165" s="18"/>
    </row>
    <row r="166" spans="2:27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89"/>
      <c r="U166" s="289"/>
      <c r="V166" s="289"/>
      <c r="W166" s="289"/>
      <c r="X166" s="289"/>
      <c r="Y166" s="289"/>
      <c r="Z166" s="18"/>
      <c r="AA166" s="18"/>
    </row>
    <row r="167" spans="2:27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89"/>
      <c r="U167" s="289"/>
      <c r="V167" s="289"/>
      <c r="W167" s="289"/>
      <c r="X167" s="289"/>
      <c r="Y167" s="289"/>
      <c r="Z167" s="18"/>
      <c r="AA167" s="18"/>
    </row>
    <row r="168" spans="2:27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289"/>
      <c r="U168" s="289"/>
      <c r="V168" s="289"/>
      <c r="W168" s="289"/>
      <c r="X168" s="289"/>
      <c r="Y168" s="289"/>
      <c r="Z168" s="18"/>
      <c r="AA168" s="18"/>
    </row>
    <row r="169" spans="2:27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89"/>
      <c r="U169" s="289"/>
      <c r="V169" s="289"/>
      <c r="W169" s="289"/>
      <c r="X169" s="289"/>
      <c r="Y169" s="289"/>
      <c r="Z169" s="18"/>
      <c r="AA169" s="18"/>
    </row>
    <row r="170" spans="2:27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89"/>
      <c r="U170" s="289"/>
      <c r="V170" s="289"/>
      <c r="W170" s="289"/>
      <c r="X170" s="289"/>
      <c r="Y170" s="289"/>
      <c r="Z170" s="18"/>
      <c r="AA170" s="18"/>
    </row>
    <row r="171" spans="2:27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289"/>
      <c r="U171" s="289"/>
      <c r="V171" s="289"/>
      <c r="W171" s="289"/>
      <c r="X171" s="289"/>
      <c r="Y171" s="289"/>
      <c r="Z171" s="18"/>
      <c r="AA171" s="18"/>
    </row>
    <row r="172" spans="2:27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289"/>
      <c r="U172" s="289"/>
      <c r="V172" s="289"/>
      <c r="W172" s="289"/>
      <c r="X172" s="289"/>
      <c r="Y172" s="289"/>
      <c r="Z172" s="18"/>
      <c r="AA172" s="18"/>
    </row>
    <row r="173" spans="2:27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289"/>
      <c r="U173" s="289"/>
      <c r="V173" s="289"/>
      <c r="W173" s="289"/>
      <c r="X173" s="289"/>
      <c r="Y173" s="289"/>
      <c r="Z173" s="18"/>
      <c r="AA173" s="18"/>
    </row>
    <row r="174" spans="2:27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289"/>
      <c r="U174" s="289"/>
      <c r="V174" s="289"/>
      <c r="W174" s="289"/>
      <c r="X174" s="289"/>
      <c r="Y174" s="289"/>
      <c r="Z174" s="18"/>
      <c r="AA174" s="18"/>
    </row>
    <row r="175" spans="2:27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289"/>
      <c r="U175" s="289"/>
      <c r="V175" s="289"/>
      <c r="W175" s="289"/>
      <c r="X175" s="289"/>
      <c r="Y175" s="289"/>
      <c r="Z175" s="18"/>
      <c r="AA175" s="18"/>
    </row>
    <row r="176" spans="2:27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289"/>
      <c r="U176" s="289"/>
      <c r="V176" s="289"/>
      <c r="W176" s="289"/>
      <c r="X176" s="289"/>
      <c r="Y176" s="289"/>
      <c r="Z176" s="18"/>
      <c r="AA176" s="18"/>
    </row>
    <row r="177" spans="2:27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289"/>
      <c r="U177" s="289"/>
      <c r="V177" s="289"/>
      <c r="W177" s="289"/>
      <c r="X177" s="289"/>
      <c r="Y177" s="289"/>
      <c r="Z177" s="18"/>
      <c r="AA177" s="18"/>
    </row>
    <row r="178" spans="2:27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289"/>
      <c r="U178" s="289"/>
      <c r="V178" s="289"/>
      <c r="W178" s="289"/>
      <c r="X178" s="289"/>
      <c r="Y178" s="289"/>
      <c r="Z178" s="18"/>
      <c r="AA178" s="18"/>
    </row>
    <row r="179" spans="2:27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289"/>
      <c r="U179" s="289"/>
      <c r="V179" s="289"/>
      <c r="W179" s="289"/>
      <c r="X179" s="289"/>
      <c r="Y179" s="289"/>
      <c r="Z179" s="18"/>
      <c r="AA179" s="18"/>
    </row>
    <row r="180" spans="2:27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289"/>
      <c r="U180" s="289"/>
      <c r="V180" s="289"/>
      <c r="W180" s="289"/>
      <c r="X180" s="289"/>
      <c r="Y180" s="289"/>
      <c r="Z180" s="18"/>
      <c r="AA180" s="18"/>
    </row>
    <row r="181" spans="2:27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289"/>
      <c r="U181" s="289"/>
      <c r="V181" s="289"/>
      <c r="W181" s="289"/>
      <c r="X181" s="289"/>
      <c r="Y181" s="289"/>
      <c r="Z181" s="18"/>
      <c r="AA181" s="18"/>
    </row>
    <row r="182" spans="2:27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289"/>
      <c r="U182" s="289"/>
      <c r="V182" s="289"/>
      <c r="W182" s="289"/>
      <c r="X182" s="289"/>
      <c r="Y182" s="289"/>
      <c r="Z182" s="18"/>
      <c r="AA182" s="18"/>
    </row>
    <row r="183" spans="2:27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289"/>
      <c r="U183" s="289"/>
      <c r="V183" s="289"/>
      <c r="W183" s="289"/>
      <c r="X183" s="289"/>
      <c r="Y183" s="289"/>
      <c r="Z183" s="18"/>
      <c r="AA183" s="18"/>
    </row>
    <row r="184" spans="2:27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289"/>
      <c r="U184" s="289"/>
      <c r="V184" s="289"/>
      <c r="W184" s="289"/>
      <c r="X184" s="289"/>
      <c r="Y184" s="289"/>
      <c r="Z184" s="18"/>
      <c r="AA184" s="18"/>
    </row>
    <row r="185" spans="2:27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289"/>
      <c r="U185" s="289"/>
      <c r="V185" s="289"/>
      <c r="W185" s="289"/>
      <c r="X185" s="289"/>
      <c r="Y185" s="289"/>
      <c r="Z185" s="18"/>
      <c r="AA185" s="18"/>
    </row>
    <row r="186" spans="2:27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289"/>
      <c r="U186" s="289"/>
      <c r="V186" s="289"/>
      <c r="W186" s="289"/>
      <c r="X186" s="289"/>
      <c r="Y186" s="289"/>
      <c r="Z186" s="18"/>
      <c r="AA186" s="18"/>
    </row>
    <row r="187" spans="2:27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289"/>
      <c r="U187" s="289"/>
      <c r="V187" s="289"/>
      <c r="W187" s="289"/>
      <c r="X187" s="289"/>
      <c r="Y187" s="289"/>
      <c r="Z187" s="18"/>
      <c r="AA187" s="18"/>
    </row>
    <row r="188" spans="2:27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289"/>
      <c r="U188" s="289"/>
      <c r="V188" s="289"/>
      <c r="W188" s="289"/>
      <c r="X188" s="289"/>
      <c r="Y188" s="289"/>
      <c r="Z188" s="18"/>
      <c r="AA188" s="18"/>
    </row>
    <row r="189" spans="2:27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289"/>
      <c r="U189" s="289"/>
      <c r="V189" s="289"/>
      <c r="W189" s="289"/>
      <c r="X189" s="289"/>
      <c r="Y189" s="289"/>
      <c r="Z189" s="18"/>
      <c r="AA189" s="18"/>
    </row>
    <row r="190" spans="2:27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289"/>
      <c r="U190" s="289"/>
      <c r="V190" s="289"/>
      <c r="W190" s="289"/>
      <c r="X190" s="289"/>
      <c r="Y190" s="289"/>
      <c r="Z190" s="18"/>
      <c r="AA190" s="18"/>
    </row>
    <row r="191" spans="2:27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289"/>
      <c r="U191" s="289"/>
      <c r="V191" s="289"/>
      <c r="W191" s="289"/>
      <c r="X191" s="289"/>
      <c r="Y191" s="289"/>
      <c r="Z191" s="18"/>
      <c r="AA191" s="18"/>
    </row>
    <row r="192" spans="2:27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89"/>
      <c r="U192" s="289"/>
      <c r="V192" s="289"/>
      <c r="W192" s="289"/>
      <c r="X192" s="289"/>
      <c r="Y192" s="289"/>
      <c r="Z192" s="18"/>
      <c r="AA192" s="18"/>
    </row>
    <row r="193" spans="2:27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289"/>
      <c r="U193" s="289"/>
      <c r="V193" s="289"/>
      <c r="W193" s="289"/>
      <c r="X193" s="289"/>
      <c r="Y193" s="289"/>
      <c r="Z193" s="18"/>
      <c r="AA193" s="18"/>
    </row>
    <row r="194" spans="2:27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289"/>
      <c r="U194" s="289"/>
      <c r="V194" s="289"/>
      <c r="W194" s="289"/>
      <c r="X194" s="289"/>
      <c r="Y194" s="289"/>
      <c r="Z194" s="18"/>
      <c r="AA194" s="18"/>
    </row>
    <row r="195" spans="2:27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289"/>
      <c r="U195" s="289"/>
      <c r="V195" s="289"/>
      <c r="W195" s="289"/>
      <c r="X195" s="289"/>
      <c r="Y195" s="289"/>
      <c r="Z195" s="18"/>
      <c r="AA195" s="18"/>
    </row>
    <row r="196" spans="2:27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289"/>
      <c r="U196" s="289"/>
      <c r="V196" s="289"/>
      <c r="W196" s="289"/>
      <c r="X196" s="289"/>
      <c r="Y196" s="289"/>
      <c r="Z196" s="18"/>
      <c r="AA196" s="18"/>
    </row>
    <row r="197" spans="2:27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289"/>
      <c r="U197" s="289"/>
      <c r="V197" s="289"/>
      <c r="W197" s="289"/>
      <c r="X197" s="289"/>
      <c r="Y197" s="289"/>
      <c r="Z197" s="18"/>
      <c r="AA197" s="18"/>
    </row>
    <row r="198" spans="2:27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289"/>
      <c r="U198" s="289"/>
      <c r="V198" s="289"/>
      <c r="W198" s="289"/>
      <c r="X198" s="289"/>
      <c r="Y198" s="289"/>
      <c r="Z198" s="18"/>
      <c r="AA198" s="18"/>
    </row>
    <row r="199" spans="2:27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289"/>
      <c r="U199" s="289"/>
      <c r="V199" s="289"/>
      <c r="W199" s="289"/>
      <c r="X199" s="289"/>
      <c r="Y199" s="289"/>
      <c r="Z199" s="18"/>
      <c r="AA199" s="18"/>
    </row>
    <row r="200" spans="2:27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289"/>
      <c r="U200" s="289"/>
      <c r="V200" s="289"/>
      <c r="W200" s="289"/>
      <c r="X200" s="289"/>
      <c r="Y200" s="289"/>
      <c r="Z200" s="18"/>
      <c r="AA200" s="18"/>
    </row>
    <row r="201" spans="2:27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289"/>
      <c r="U201" s="289"/>
      <c r="V201" s="289"/>
      <c r="W201" s="289"/>
      <c r="X201" s="289"/>
      <c r="Y201" s="289"/>
      <c r="Z201" s="18"/>
      <c r="AA201" s="18"/>
    </row>
    <row r="202" spans="2:27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289"/>
      <c r="U202" s="289"/>
      <c r="V202" s="289"/>
      <c r="W202" s="289"/>
      <c r="X202" s="289"/>
      <c r="Y202" s="289"/>
      <c r="Z202" s="18"/>
      <c r="AA202" s="18"/>
    </row>
    <row r="203" spans="2:27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289"/>
      <c r="U203" s="289"/>
      <c r="V203" s="289"/>
      <c r="W203" s="289"/>
      <c r="X203" s="289"/>
      <c r="Y203" s="289"/>
      <c r="Z203" s="18"/>
      <c r="AA203" s="18"/>
    </row>
    <row r="204" spans="2:27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289"/>
      <c r="U204" s="289"/>
      <c r="V204" s="289"/>
      <c r="W204" s="289"/>
      <c r="X204" s="289"/>
      <c r="Y204" s="289"/>
      <c r="Z204" s="18"/>
      <c r="AA204" s="18"/>
    </row>
    <row r="205" spans="2:27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289"/>
      <c r="U205" s="289"/>
      <c r="V205" s="289"/>
      <c r="W205" s="289"/>
      <c r="X205" s="289"/>
      <c r="Y205" s="289"/>
      <c r="Z205" s="18"/>
      <c r="AA205" s="18"/>
    </row>
    <row r="206" spans="2:27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289"/>
      <c r="U206" s="289"/>
      <c r="V206" s="289"/>
      <c r="W206" s="289"/>
      <c r="X206" s="289"/>
      <c r="Y206" s="289"/>
      <c r="Z206" s="18"/>
      <c r="AA206" s="18"/>
    </row>
    <row r="207" spans="2:27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289"/>
      <c r="U207" s="289"/>
      <c r="V207" s="289"/>
      <c r="W207" s="289"/>
      <c r="X207" s="289"/>
      <c r="Y207" s="289"/>
      <c r="Z207" s="18"/>
      <c r="AA207" s="18"/>
    </row>
    <row r="208" spans="2:27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289"/>
      <c r="U208" s="289"/>
      <c r="V208" s="289"/>
      <c r="W208" s="289"/>
      <c r="X208" s="289"/>
      <c r="Y208" s="289"/>
      <c r="Z208" s="18"/>
      <c r="AA208" s="18"/>
    </row>
    <row r="209" spans="2:27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289"/>
      <c r="U209" s="289"/>
      <c r="V209" s="289"/>
      <c r="W209" s="289"/>
      <c r="X209" s="289"/>
      <c r="Y209" s="289"/>
      <c r="Z209" s="18"/>
      <c r="AA209" s="18"/>
    </row>
    <row r="210" spans="2:27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289"/>
      <c r="U210" s="289"/>
      <c r="V210" s="289"/>
      <c r="W210" s="289"/>
      <c r="X210" s="289"/>
      <c r="Y210" s="289"/>
      <c r="Z210" s="18"/>
      <c r="AA210" s="18"/>
    </row>
    <row r="211" spans="2:27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289"/>
      <c r="U211" s="289"/>
      <c r="V211" s="289"/>
      <c r="W211" s="289"/>
      <c r="X211" s="289"/>
      <c r="Y211" s="289"/>
      <c r="Z211" s="18"/>
      <c r="AA211" s="18"/>
    </row>
    <row r="212" spans="2:27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289"/>
      <c r="U212" s="289"/>
      <c r="V212" s="289"/>
      <c r="W212" s="289"/>
      <c r="X212" s="289"/>
      <c r="Y212" s="289"/>
      <c r="Z212" s="18"/>
      <c r="AA212" s="18"/>
    </row>
    <row r="213" spans="2:27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289"/>
      <c r="U213" s="289"/>
      <c r="V213" s="289"/>
      <c r="W213" s="289"/>
      <c r="X213" s="289"/>
      <c r="Y213" s="289"/>
      <c r="Z213" s="18"/>
      <c r="AA213" s="18"/>
    </row>
    <row r="214" spans="2:27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289"/>
      <c r="U214" s="289"/>
      <c r="V214" s="289"/>
      <c r="W214" s="289"/>
      <c r="X214" s="289"/>
      <c r="Y214" s="289"/>
      <c r="Z214" s="18"/>
      <c r="AA214" s="18"/>
    </row>
    <row r="215" spans="2:27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289"/>
      <c r="U215" s="289"/>
      <c r="V215" s="289"/>
      <c r="W215" s="289"/>
      <c r="X215" s="289"/>
      <c r="Y215" s="289"/>
      <c r="Z215" s="18"/>
      <c r="AA215" s="18"/>
    </row>
    <row r="216" spans="2:27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289"/>
      <c r="U216" s="289"/>
      <c r="V216" s="289"/>
      <c r="W216" s="289"/>
      <c r="X216" s="289"/>
      <c r="Y216" s="289"/>
      <c r="Z216" s="18"/>
      <c r="AA216" s="18"/>
    </row>
    <row r="217" spans="2:27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289"/>
      <c r="U217" s="289"/>
      <c r="V217" s="289"/>
      <c r="W217" s="289"/>
      <c r="X217" s="289"/>
      <c r="Y217" s="289"/>
      <c r="Z217" s="18"/>
      <c r="AA217" s="18"/>
    </row>
    <row r="218" spans="2:27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289"/>
      <c r="U218" s="289"/>
      <c r="V218" s="289"/>
      <c r="W218" s="289"/>
      <c r="X218" s="289"/>
      <c r="Y218" s="289"/>
      <c r="Z218" s="18"/>
      <c r="AA218" s="18"/>
    </row>
    <row r="219" spans="2:27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289"/>
      <c r="U219" s="289"/>
      <c r="V219" s="289"/>
      <c r="W219" s="289"/>
      <c r="X219" s="289"/>
      <c r="Y219" s="289"/>
      <c r="Z219" s="18"/>
      <c r="AA219" s="18"/>
    </row>
    <row r="220" spans="2:27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289"/>
      <c r="U220" s="289"/>
      <c r="V220" s="289"/>
      <c r="W220" s="289"/>
      <c r="X220" s="289"/>
      <c r="Y220" s="289"/>
      <c r="Z220" s="18"/>
      <c r="AA220" s="18"/>
    </row>
    <row r="221" spans="2:27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289"/>
      <c r="U221" s="289"/>
      <c r="V221" s="289"/>
      <c r="W221" s="289"/>
      <c r="X221" s="289"/>
      <c r="Y221" s="289"/>
      <c r="Z221" s="18"/>
      <c r="AA221" s="18"/>
    </row>
    <row r="222" spans="2:27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289"/>
      <c r="U222" s="289"/>
      <c r="V222" s="289"/>
      <c r="W222" s="289"/>
      <c r="X222" s="289"/>
      <c r="Y222" s="289"/>
      <c r="Z222" s="18"/>
      <c r="AA222" s="18"/>
    </row>
    <row r="223" spans="2:27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289"/>
      <c r="U223" s="289"/>
      <c r="V223" s="289"/>
      <c r="W223" s="289"/>
      <c r="X223" s="289"/>
      <c r="Y223" s="289"/>
      <c r="Z223" s="18"/>
      <c r="AA223" s="18"/>
    </row>
    <row r="224" spans="2:27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289"/>
      <c r="U224" s="289"/>
      <c r="V224" s="289"/>
      <c r="W224" s="289"/>
      <c r="X224" s="289"/>
      <c r="Y224" s="289"/>
      <c r="Z224" s="18"/>
      <c r="AA224" s="18"/>
    </row>
    <row r="225" spans="2:27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289"/>
      <c r="U225" s="289"/>
      <c r="V225" s="289"/>
      <c r="W225" s="289"/>
      <c r="X225" s="289"/>
      <c r="Y225" s="289"/>
      <c r="Z225" s="18"/>
      <c r="AA225" s="18"/>
    </row>
    <row r="226" spans="2:27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289"/>
      <c r="U226" s="289"/>
      <c r="V226" s="289"/>
      <c r="W226" s="289"/>
      <c r="X226" s="289"/>
      <c r="Y226" s="289"/>
      <c r="Z226" s="18"/>
      <c r="AA226" s="18"/>
    </row>
    <row r="227" spans="2:27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289"/>
      <c r="U227" s="289"/>
      <c r="V227" s="289"/>
      <c r="W227" s="289"/>
      <c r="X227" s="289"/>
      <c r="Y227" s="289"/>
      <c r="Z227" s="18"/>
      <c r="AA227" s="18"/>
    </row>
    <row r="228" spans="2:27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289"/>
      <c r="U228" s="289"/>
      <c r="V228" s="289"/>
      <c r="W228" s="289"/>
      <c r="X228" s="289"/>
      <c r="Y228" s="289"/>
      <c r="Z228" s="18"/>
      <c r="AA228" s="18"/>
    </row>
    <row r="229" spans="2:27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289"/>
      <c r="U229" s="289"/>
      <c r="V229" s="289"/>
      <c r="W229" s="289"/>
      <c r="X229" s="289"/>
      <c r="Y229" s="289"/>
      <c r="Z229" s="18"/>
      <c r="AA229" s="18"/>
    </row>
    <row r="230" spans="2:27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289"/>
      <c r="U230" s="289"/>
      <c r="V230" s="289"/>
      <c r="W230" s="289"/>
      <c r="X230" s="289"/>
      <c r="Y230" s="289"/>
      <c r="Z230" s="18"/>
      <c r="AA230" s="18"/>
    </row>
    <row r="231" spans="2:27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289"/>
      <c r="U231" s="289"/>
      <c r="V231" s="289"/>
      <c r="W231" s="289"/>
      <c r="X231" s="289"/>
      <c r="Y231" s="289"/>
      <c r="Z231" s="18"/>
      <c r="AA231" s="18"/>
    </row>
    <row r="232" spans="2:27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289"/>
      <c r="U232" s="289"/>
      <c r="V232" s="289"/>
      <c r="W232" s="289"/>
      <c r="X232" s="289"/>
      <c r="Y232" s="289"/>
      <c r="Z232" s="18"/>
      <c r="AA232" s="18"/>
    </row>
    <row r="233" spans="2:27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289"/>
      <c r="U233" s="289"/>
      <c r="V233" s="289"/>
      <c r="W233" s="289"/>
      <c r="X233" s="289"/>
      <c r="Y233" s="289"/>
      <c r="Z233" s="18"/>
      <c r="AA233" s="18"/>
    </row>
    <row r="234" spans="2:27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289"/>
      <c r="U234" s="289"/>
      <c r="V234" s="289"/>
      <c r="W234" s="289"/>
      <c r="X234" s="289"/>
      <c r="Y234" s="289"/>
      <c r="Z234" s="18"/>
      <c r="AA234" s="18"/>
    </row>
    <row r="235" spans="2:27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289"/>
      <c r="U235" s="289"/>
      <c r="V235" s="289"/>
      <c r="W235" s="289"/>
      <c r="X235" s="289"/>
      <c r="Y235" s="289"/>
      <c r="Z235" s="18"/>
      <c r="AA235" s="18"/>
    </row>
    <row r="236" spans="2:27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289"/>
      <c r="U236" s="289"/>
      <c r="V236" s="289"/>
      <c r="W236" s="289"/>
      <c r="X236" s="289"/>
      <c r="Y236" s="289"/>
      <c r="Z236" s="18"/>
      <c r="AA236" s="18"/>
    </row>
    <row r="237" spans="2:27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289"/>
      <c r="U237" s="289"/>
      <c r="V237" s="289"/>
      <c r="W237" s="289"/>
      <c r="X237" s="289"/>
      <c r="Y237" s="289"/>
      <c r="Z237" s="18"/>
      <c r="AA237" s="18"/>
    </row>
    <row r="238" spans="2:27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289"/>
      <c r="U238" s="289"/>
      <c r="V238" s="289"/>
      <c r="W238" s="289"/>
      <c r="X238" s="289"/>
      <c r="Y238" s="289"/>
      <c r="Z238" s="18"/>
      <c r="AA238" s="18"/>
    </row>
    <row r="239" spans="2:27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289"/>
      <c r="U239" s="289"/>
      <c r="V239" s="289"/>
      <c r="W239" s="289"/>
      <c r="X239" s="289"/>
      <c r="Y239" s="289"/>
      <c r="Z239" s="18"/>
      <c r="AA239" s="18"/>
    </row>
    <row r="240" spans="2:27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289"/>
      <c r="U240" s="289"/>
      <c r="V240" s="289"/>
      <c r="W240" s="289"/>
      <c r="X240" s="289"/>
      <c r="Y240" s="289"/>
      <c r="Z240" s="18"/>
      <c r="AA240" s="18"/>
    </row>
    <row r="241" spans="2:27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289"/>
      <c r="U241" s="289"/>
      <c r="V241" s="289"/>
      <c r="W241" s="289"/>
      <c r="X241" s="289"/>
      <c r="Y241" s="289"/>
      <c r="Z241" s="18"/>
      <c r="AA241" s="18"/>
    </row>
    <row r="242" spans="2:27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289"/>
      <c r="U242" s="289"/>
      <c r="V242" s="289"/>
      <c r="W242" s="289"/>
      <c r="X242" s="289"/>
      <c r="Y242" s="289"/>
      <c r="Z242" s="18"/>
      <c r="AA242" s="18"/>
    </row>
    <row r="243" spans="2:27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289"/>
      <c r="U243" s="289"/>
      <c r="V243" s="289"/>
      <c r="W243" s="289"/>
      <c r="X243" s="289"/>
      <c r="Y243" s="289"/>
      <c r="Z243" s="18"/>
      <c r="AA243" s="18"/>
    </row>
    <row r="244" spans="2:27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289"/>
      <c r="U244" s="289"/>
      <c r="V244" s="289"/>
      <c r="W244" s="289"/>
      <c r="X244" s="289"/>
      <c r="Y244" s="289"/>
      <c r="Z244" s="18"/>
      <c r="AA244" s="18"/>
    </row>
    <row r="245" spans="2:27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289"/>
      <c r="U245" s="289"/>
      <c r="V245" s="289"/>
      <c r="W245" s="289"/>
      <c r="X245" s="289"/>
      <c r="Y245" s="289"/>
      <c r="Z245" s="18"/>
      <c r="AA245" s="18"/>
    </row>
    <row r="246" spans="2:27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289"/>
      <c r="U246" s="289"/>
      <c r="V246" s="289"/>
      <c r="W246" s="289"/>
      <c r="X246" s="289"/>
      <c r="Y246" s="289"/>
      <c r="Z246" s="18"/>
      <c r="AA246" s="18"/>
    </row>
    <row r="247" spans="2:27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289"/>
      <c r="U247" s="289"/>
      <c r="V247" s="289"/>
      <c r="W247" s="289"/>
      <c r="X247" s="289"/>
      <c r="Y247" s="289"/>
      <c r="Z247" s="18"/>
      <c r="AA247" s="18"/>
    </row>
    <row r="248" spans="2:27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289"/>
      <c r="U248" s="289"/>
      <c r="V248" s="289"/>
      <c r="W248" s="289"/>
      <c r="X248" s="289"/>
      <c r="Y248" s="289"/>
      <c r="Z248" s="18"/>
      <c r="AA248" s="18"/>
    </row>
    <row r="249" spans="2:27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289"/>
      <c r="U249" s="289"/>
      <c r="V249" s="289"/>
      <c r="W249" s="289"/>
      <c r="X249" s="289"/>
      <c r="Y249" s="289"/>
      <c r="Z249" s="18"/>
      <c r="AA249" s="18"/>
    </row>
    <row r="250" spans="2:27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289"/>
      <c r="U250" s="289"/>
      <c r="V250" s="289"/>
      <c r="W250" s="289"/>
      <c r="X250" s="289"/>
      <c r="Y250" s="289"/>
      <c r="Z250" s="18"/>
      <c r="AA250" s="18"/>
    </row>
    <row r="251" spans="2:27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289"/>
      <c r="U251" s="289"/>
      <c r="V251" s="289"/>
      <c r="W251" s="289"/>
      <c r="X251" s="289"/>
      <c r="Y251" s="289"/>
      <c r="Z251" s="18"/>
      <c r="AA251" s="18"/>
    </row>
    <row r="252" spans="2:27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289"/>
      <c r="U252" s="289"/>
      <c r="V252" s="289"/>
      <c r="W252" s="289"/>
      <c r="X252" s="289"/>
      <c r="Y252" s="289"/>
      <c r="Z252" s="18"/>
      <c r="AA252" s="18"/>
    </row>
    <row r="253" spans="2:27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289"/>
      <c r="U253" s="289"/>
      <c r="V253" s="289"/>
      <c r="W253" s="289"/>
      <c r="X253" s="289"/>
      <c r="Y253" s="289"/>
      <c r="Z253" s="18"/>
      <c r="AA253" s="18"/>
    </row>
    <row r="254" spans="2:27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289"/>
      <c r="U254" s="289"/>
      <c r="V254" s="289"/>
      <c r="W254" s="289"/>
      <c r="X254" s="289"/>
      <c r="Y254" s="289"/>
      <c r="Z254" s="18"/>
      <c r="AA254" s="18"/>
    </row>
    <row r="255" spans="2:27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289"/>
      <c r="U255" s="289"/>
      <c r="V255" s="289"/>
      <c r="W255" s="289"/>
      <c r="X255" s="289"/>
      <c r="Y255" s="289"/>
      <c r="Z255" s="18"/>
      <c r="AA255" s="18"/>
    </row>
    <row r="256" spans="2:27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289"/>
      <c r="U256" s="289"/>
      <c r="V256" s="289"/>
      <c r="W256" s="289"/>
      <c r="X256" s="289"/>
      <c r="Y256" s="289"/>
      <c r="Z256" s="18"/>
      <c r="AA256" s="18"/>
    </row>
    <row r="257" spans="2:27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289"/>
      <c r="U257" s="289"/>
      <c r="V257" s="289"/>
      <c r="W257" s="289"/>
      <c r="X257" s="289"/>
      <c r="Y257" s="289"/>
      <c r="Z257" s="18"/>
      <c r="AA257" s="18"/>
    </row>
    <row r="258" spans="2:27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289"/>
      <c r="U258" s="289"/>
      <c r="V258" s="289"/>
      <c r="W258" s="289"/>
      <c r="X258" s="289"/>
      <c r="Y258" s="289"/>
      <c r="Z258" s="18"/>
      <c r="AA258" s="18"/>
    </row>
    <row r="259" spans="2:27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289"/>
      <c r="U259" s="289"/>
      <c r="V259" s="289"/>
      <c r="W259" s="289"/>
      <c r="X259" s="289"/>
      <c r="Y259" s="289"/>
      <c r="Z259" s="18"/>
      <c r="AA259" s="18"/>
    </row>
    <row r="260" spans="2:27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289"/>
      <c r="U260" s="289"/>
      <c r="V260" s="289"/>
      <c r="W260" s="289"/>
      <c r="X260" s="289"/>
      <c r="Y260" s="289"/>
      <c r="Z260" s="18"/>
      <c r="AA260" s="18"/>
    </row>
    <row r="261" spans="2:27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289"/>
      <c r="U261" s="289"/>
      <c r="V261" s="289"/>
      <c r="W261" s="289"/>
      <c r="X261" s="289"/>
      <c r="Y261" s="289"/>
      <c r="Z261" s="18"/>
      <c r="AA261" s="18"/>
    </row>
    <row r="262" spans="2:27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289"/>
      <c r="U262" s="289"/>
      <c r="V262" s="289"/>
      <c r="W262" s="289"/>
      <c r="X262" s="289"/>
      <c r="Y262" s="289"/>
      <c r="Z262" s="18"/>
      <c r="AA262" s="18"/>
    </row>
    <row r="263" spans="2:27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289"/>
      <c r="U263" s="289"/>
      <c r="V263" s="289"/>
      <c r="W263" s="289"/>
      <c r="X263" s="289"/>
      <c r="Y263" s="289"/>
      <c r="Z263" s="18"/>
      <c r="AA263" s="18"/>
    </row>
    <row r="264" spans="2:27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289"/>
      <c r="U264" s="289"/>
      <c r="V264" s="289"/>
      <c r="W264" s="289"/>
      <c r="X264" s="289"/>
      <c r="Y264" s="289"/>
      <c r="Z264" s="18"/>
      <c r="AA264" s="18"/>
    </row>
    <row r="265" spans="2:27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289"/>
      <c r="U265" s="289"/>
      <c r="V265" s="289"/>
      <c r="W265" s="289"/>
      <c r="X265" s="289"/>
      <c r="Y265" s="289"/>
      <c r="Z265" s="18"/>
      <c r="AA265" s="18"/>
    </row>
    <row r="266" spans="2:27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289"/>
      <c r="U266" s="289"/>
      <c r="V266" s="289"/>
      <c r="W266" s="289"/>
      <c r="X266" s="289"/>
      <c r="Y266" s="289"/>
      <c r="Z266" s="18"/>
      <c r="AA266" s="18"/>
    </row>
    <row r="267" spans="2:27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289"/>
      <c r="U267" s="289"/>
      <c r="V267" s="289"/>
      <c r="W267" s="289"/>
      <c r="X267" s="289"/>
      <c r="Y267" s="289"/>
      <c r="Z267" s="18"/>
      <c r="AA267" s="18"/>
    </row>
    <row r="268" spans="2:27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289"/>
      <c r="U268" s="289"/>
      <c r="V268" s="289"/>
      <c r="W268" s="289"/>
      <c r="X268" s="289"/>
      <c r="Y268" s="289"/>
      <c r="Z268" s="18"/>
      <c r="AA268" s="18"/>
    </row>
    <row r="269" spans="2:27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289"/>
      <c r="U269" s="289"/>
      <c r="V269" s="289"/>
      <c r="W269" s="289"/>
      <c r="X269" s="289"/>
      <c r="Y269" s="289"/>
      <c r="Z269" s="18"/>
      <c r="AA269" s="18"/>
    </row>
    <row r="270" spans="2:27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289"/>
      <c r="U270" s="289"/>
      <c r="V270" s="289"/>
      <c r="W270" s="289"/>
      <c r="X270" s="289"/>
      <c r="Y270" s="289"/>
      <c r="Z270" s="18"/>
      <c r="AA270" s="18"/>
    </row>
    <row r="271" spans="2:27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289"/>
      <c r="U271" s="289"/>
      <c r="V271" s="289"/>
      <c r="W271" s="289"/>
      <c r="X271" s="289"/>
      <c r="Y271" s="289"/>
      <c r="Z271" s="18"/>
      <c r="AA271" s="18"/>
    </row>
    <row r="272" spans="2:27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289"/>
      <c r="U272" s="289"/>
      <c r="V272" s="289"/>
      <c r="W272" s="289"/>
      <c r="X272" s="289"/>
      <c r="Y272" s="289"/>
      <c r="Z272" s="18"/>
      <c r="AA272" s="18"/>
    </row>
    <row r="273" spans="2:27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289"/>
      <c r="U273" s="289"/>
      <c r="V273" s="289"/>
      <c r="W273" s="289"/>
      <c r="X273" s="289"/>
      <c r="Y273" s="289"/>
      <c r="Z273" s="18"/>
      <c r="AA273" s="18"/>
    </row>
    <row r="274" spans="2:27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289"/>
      <c r="U274" s="289"/>
      <c r="V274" s="289"/>
      <c r="W274" s="289"/>
      <c r="X274" s="289"/>
      <c r="Y274" s="289"/>
      <c r="Z274" s="18"/>
      <c r="AA274" s="18"/>
    </row>
    <row r="275" spans="2:27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289"/>
      <c r="U275" s="289"/>
      <c r="V275" s="289"/>
      <c r="W275" s="289"/>
      <c r="X275" s="289"/>
      <c r="Y275" s="289"/>
      <c r="Z275" s="18"/>
      <c r="AA275" s="18"/>
    </row>
    <row r="276" spans="2:27" ht="12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289"/>
      <c r="U276" s="289"/>
      <c r="V276" s="289"/>
      <c r="W276" s="289"/>
      <c r="X276" s="289"/>
      <c r="Y276" s="289"/>
      <c r="Z276" s="18"/>
      <c r="AA276" s="18"/>
    </row>
    <row r="277" spans="2:27" ht="12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289"/>
      <c r="U277" s="289"/>
      <c r="V277" s="289"/>
      <c r="W277" s="289"/>
      <c r="X277" s="289"/>
      <c r="Y277" s="289"/>
      <c r="Z277" s="18"/>
      <c r="AA277" s="18"/>
    </row>
    <row r="278" spans="2:27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289"/>
      <c r="U278" s="289"/>
      <c r="V278" s="289"/>
      <c r="W278" s="289"/>
      <c r="X278" s="289"/>
      <c r="Y278" s="289"/>
      <c r="Z278" s="18"/>
      <c r="AA278" s="18"/>
    </row>
    <row r="279" spans="2:27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289"/>
      <c r="U279" s="289"/>
      <c r="V279" s="289"/>
      <c r="W279" s="289"/>
      <c r="X279" s="289"/>
      <c r="Y279" s="289"/>
      <c r="Z279" s="18"/>
      <c r="AA279" s="18"/>
    </row>
    <row r="280" spans="2:27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289"/>
      <c r="U280" s="289"/>
      <c r="V280" s="289"/>
      <c r="W280" s="289"/>
      <c r="X280" s="289"/>
      <c r="Y280" s="289"/>
      <c r="Z280" s="18"/>
      <c r="AA280" s="18"/>
    </row>
    <row r="281" spans="2:27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289"/>
      <c r="U281" s="289"/>
      <c r="V281" s="289"/>
      <c r="W281" s="289"/>
      <c r="X281" s="289"/>
      <c r="Y281" s="289"/>
      <c r="Z281" s="18"/>
      <c r="AA281" s="18"/>
    </row>
    <row r="282" spans="2:27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289"/>
      <c r="U282" s="289"/>
      <c r="V282" s="289"/>
      <c r="W282" s="289"/>
      <c r="X282" s="289"/>
      <c r="Y282" s="289"/>
      <c r="Z282" s="18"/>
      <c r="AA282" s="18"/>
    </row>
    <row r="283" spans="2:27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289"/>
      <c r="U283" s="289"/>
      <c r="V283" s="289"/>
      <c r="W283" s="289"/>
      <c r="X283" s="289"/>
      <c r="Y283" s="289"/>
      <c r="Z283" s="18"/>
      <c r="AA283" s="18"/>
    </row>
    <row r="284" spans="2:27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289"/>
      <c r="U284" s="289"/>
      <c r="V284" s="289"/>
      <c r="W284" s="289"/>
      <c r="X284" s="289"/>
      <c r="Y284" s="289"/>
      <c r="Z284" s="18"/>
      <c r="AA284" s="18"/>
    </row>
    <row r="285" spans="2:27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289"/>
      <c r="U285" s="289"/>
      <c r="V285" s="289"/>
      <c r="W285" s="289"/>
      <c r="X285" s="289"/>
      <c r="Y285" s="289"/>
      <c r="Z285" s="18"/>
      <c r="AA285" s="18"/>
    </row>
    <row r="286" spans="2:27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289"/>
      <c r="U286" s="289"/>
      <c r="V286" s="289"/>
      <c r="W286" s="289"/>
      <c r="X286" s="289"/>
      <c r="Y286" s="289"/>
      <c r="Z286" s="18"/>
      <c r="AA286" s="18"/>
    </row>
    <row r="287" spans="2:27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289"/>
      <c r="U287" s="289"/>
      <c r="V287" s="289"/>
      <c r="W287" s="289"/>
      <c r="X287" s="289"/>
      <c r="Y287" s="289"/>
      <c r="Z287" s="18"/>
      <c r="AA287" s="18"/>
    </row>
    <row r="288" spans="2:27" ht="12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289"/>
      <c r="U288" s="289"/>
      <c r="V288" s="289"/>
      <c r="W288" s="289"/>
      <c r="X288" s="289"/>
      <c r="Y288" s="289"/>
      <c r="Z288" s="18"/>
      <c r="AA288" s="18"/>
    </row>
    <row r="289" spans="2:27" ht="12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289"/>
      <c r="U289" s="289"/>
      <c r="V289" s="289"/>
      <c r="W289" s="289"/>
      <c r="X289" s="289"/>
      <c r="Y289" s="289"/>
      <c r="Z289" s="18"/>
      <c r="AA289" s="18"/>
    </row>
    <row r="290" spans="2:27" ht="12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289"/>
      <c r="U290" s="289"/>
      <c r="V290" s="289"/>
      <c r="W290" s="289"/>
      <c r="X290" s="289"/>
      <c r="Y290" s="289"/>
      <c r="Z290" s="18"/>
      <c r="AA290" s="18"/>
    </row>
    <row r="291" spans="2:27" ht="12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289"/>
      <c r="U291" s="289"/>
      <c r="V291" s="289"/>
      <c r="W291" s="289"/>
      <c r="X291" s="289"/>
      <c r="Y291" s="289"/>
      <c r="Z291" s="18"/>
      <c r="AA291" s="18"/>
    </row>
    <row r="292" spans="2:27" ht="12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289"/>
      <c r="U292" s="289"/>
      <c r="V292" s="289"/>
      <c r="W292" s="289"/>
      <c r="X292" s="289"/>
      <c r="Y292" s="289"/>
      <c r="Z292" s="18"/>
      <c r="AA292" s="18"/>
    </row>
    <row r="293" spans="2:27" ht="12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289"/>
      <c r="U293" s="289"/>
      <c r="V293" s="289"/>
      <c r="W293" s="289"/>
      <c r="X293" s="289"/>
      <c r="Y293" s="289"/>
      <c r="Z293" s="18"/>
      <c r="AA293" s="18"/>
    </row>
    <row r="294" spans="2:27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289"/>
      <c r="U294" s="289"/>
      <c r="V294" s="289"/>
      <c r="W294" s="289"/>
      <c r="X294" s="289"/>
      <c r="Y294" s="289"/>
      <c r="Z294" s="18"/>
      <c r="AA294" s="18"/>
    </row>
    <row r="295" spans="2:27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289"/>
      <c r="U295" s="289"/>
      <c r="V295" s="289"/>
      <c r="W295" s="289"/>
      <c r="X295" s="289"/>
      <c r="Y295" s="289"/>
      <c r="Z295" s="18"/>
      <c r="AA295" s="18"/>
    </row>
    <row r="296" spans="2:27" ht="12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289"/>
      <c r="U296" s="289"/>
      <c r="V296" s="289"/>
      <c r="W296" s="289"/>
      <c r="X296" s="289"/>
      <c r="Y296" s="289"/>
      <c r="Z296" s="18"/>
      <c r="AA296" s="18"/>
    </row>
    <row r="297" spans="2:27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289"/>
      <c r="U297" s="289"/>
      <c r="V297" s="289"/>
      <c r="W297" s="289"/>
      <c r="X297" s="289"/>
      <c r="Y297" s="289"/>
      <c r="Z297" s="18"/>
      <c r="AA297" s="18"/>
    </row>
    <row r="298" spans="2:27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289"/>
      <c r="U298" s="289"/>
      <c r="V298" s="289"/>
      <c r="W298" s="289"/>
      <c r="X298" s="289"/>
      <c r="Y298" s="289"/>
      <c r="Z298" s="18"/>
      <c r="AA298" s="18"/>
    </row>
    <row r="299" spans="2:27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289"/>
      <c r="U299" s="289"/>
      <c r="V299" s="289"/>
      <c r="W299" s="289"/>
      <c r="X299" s="289"/>
      <c r="Y299" s="289"/>
      <c r="Z299" s="18"/>
      <c r="AA299" s="18"/>
    </row>
    <row r="300" spans="2:27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289"/>
      <c r="U300" s="289"/>
      <c r="V300" s="289"/>
      <c r="W300" s="289"/>
      <c r="X300" s="289"/>
      <c r="Y300" s="289"/>
      <c r="Z300" s="18"/>
      <c r="AA300" s="18"/>
    </row>
    <row r="301" spans="2:27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289"/>
      <c r="U301" s="289"/>
      <c r="V301" s="289"/>
      <c r="W301" s="289"/>
      <c r="X301" s="289"/>
      <c r="Y301" s="289"/>
      <c r="Z301" s="18"/>
      <c r="AA301" s="18"/>
    </row>
    <row r="302" spans="2:27" ht="12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289"/>
      <c r="U302" s="289"/>
      <c r="V302" s="289"/>
      <c r="W302" s="289"/>
      <c r="X302" s="289"/>
      <c r="Y302" s="289"/>
      <c r="Z302" s="18"/>
      <c r="AA302" s="18"/>
    </row>
    <row r="303" spans="2:27" ht="12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289"/>
      <c r="U303" s="289"/>
      <c r="V303" s="289"/>
      <c r="W303" s="289"/>
      <c r="X303" s="289"/>
      <c r="Y303" s="289"/>
      <c r="Z303" s="18"/>
      <c r="AA303" s="18"/>
    </row>
    <row r="304" spans="2:27" ht="12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289"/>
      <c r="U304" s="289"/>
      <c r="V304" s="289"/>
      <c r="W304" s="289"/>
      <c r="X304" s="289"/>
      <c r="Y304" s="289"/>
      <c r="Z304" s="18"/>
      <c r="AA304" s="18"/>
    </row>
    <row r="305" spans="2:27" ht="12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289"/>
      <c r="U305" s="289"/>
      <c r="V305" s="289"/>
      <c r="W305" s="289"/>
      <c r="X305" s="289"/>
      <c r="Y305" s="289"/>
      <c r="Z305" s="18"/>
      <c r="AA305" s="18"/>
    </row>
    <row r="306" spans="2:27" ht="12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289"/>
      <c r="U306" s="289"/>
      <c r="V306" s="289"/>
      <c r="W306" s="289"/>
      <c r="X306" s="289"/>
      <c r="Y306" s="289"/>
      <c r="Z306" s="18"/>
      <c r="AA306" s="18"/>
    </row>
    <row r="307" spans="2:27" ht="12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289"/>
      <c r="U307" s="289"/>
      <c r="V307" s="289"/>
      <c r="W307" s="289"/>
      <c r="X307" s="289"/>
      <c r="Y307" s="289"/>
      <c r="Z307" s="18"/>
      <c r="AA307" s="18"/>
    </row>
    <row r="308" spans="2:27" ht="12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289"/>
      <c r="U308" s="289"/>
      <c r="V308" s="289"/>
      <c r="W308" s="289"/>
      <c r="X308" s="289"/>
      <c r="Y308" s="289"/>
      <c r="Z308" s="18"/>
      <c r="AA308" s="18"/>
    </row>
    <row r="309" spans="2:27" ht="12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289"/>
      <c r="U309" s="289"/>
      <c r="V309" s="289"/>
      <c r="W309" s="289"/>
      <c r="X309" s="289"/>
      <c r="Y309" s="289"/>
      <c r="Z309" s="18"/>
      <c r="AA309" s="18"/>
    </row>
    <row r="310" spans="2:27" ht="12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289"/>
      <c r="U310" s="289"/>
      <c r="V310" s="289"/>
      <c r="W310" s="289"/>
      <c r="X310" s="289"/>
      <c r="Y310" s="289"/>
      <c r="Z310" s="18"/>
      <c r="AA310" s="18"/>
    </row>
    <row r="311" spans="2:27" ht="12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289"/>
      <c r="U311" s="289"/>
      <c r="V311" s="289"/>
      <c r="W311" s="289"/>
      <c r="X311" s="289"/>
      <c r="Y311" s="289"/>
      <c r="Z311" s="18"/>
      <c r="AA311" s="18"/>
    </row>
    <row r="312" spans="2:27" ht="12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289"/>
      <c r="U312" s="289"/>
      <c r="V312" s="289"/>
      <c r="W312" s="289"/>
      <c r="X312" s="289"/>
      <c r="Y312" s="289"/>
      <c r="Z312" s="18"/>
      <c r="AA312" s="18"/>
    </row>
    <row r="313" spans="2:27" ht="12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289"/>
      <c r="U313" s="289"/>
      <c r="V313" s="289"/>
      <c r="W313" s="289"/>
      <c r="X313" s="289"/>
      <c r="Y313" s="289"/>
      <c r="Z313" s="18"/>
      <c r="AA313" s="18"/>
    </row>
    <row r="314" spans="2:27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289"/>
      <c r="U314" s="289"/>
      <c r="V314" s="289"/>
      <c r="W314" s="289"/>
      <c r="X314" s="289"/>
      <c r="Y314" s="289"/>
      <c r="Z314" s="18"/>
      <c r="AA314" s="18"/>
    </row>
    <row r="315" spans="2:27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289"/>
      <c r="U315" s="289"/>
      <c r="V315" s="289"/>
      <c r="W315" s="289"/>
      <c r="X315" s="289"/>
      <c r="Y315" s="289"/>
      <c r="Z315" s="18"/>
      <c r="AA315" s="18"/>
    </row>
    <row r="316" spans="2:27" ht="12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289"/>
      <c r="U316" s="289"/>
      <c r="V316" s="289"/>
      <c r="W316" s="289"/>
      <c r="X316" s="289"/>
      <c r="Y316" s="289"/>
      <c r="Z316" s="18"/>
      <c r="AA316" s="18"/>
    </row>
    <row r="317" spans="2:27" ht="12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289"/>
      <c r="U317" s="289"/>
      <c r="V317" s="289"/>
      <c r="W317" s="289"/>
      <c r="X317" s="289"/>
      <c r="Y317" s="289"/>
      <c r="Z317" s="18"/>
      <c r="AA317" s="18"/>
    </row>
    <row r="318" spans="2:27" ht="12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289"/>
      <c r="U318" s="289"/>
      <c r="V318" s="289"/>
      <c r="W318" s="289"/>
      <c r="X318" s="289"/>
      <c r="Y318" s="289"/>
      <c r="Z318" s="18"/>
      <c r="AA318" s="18"/>
    </row>
    <row r="319" spans="2:27" ht="12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289"/>
      <c r="U319" s="289"/>
      <c r="V319" s="289"/>
      <c r="W319" s="289"/>
      <c r="X319" s="289"/>
      <c r="Y319" s="289"/>
      <c r="Z319" s="18"/>
      <c r="AA319" s="18"/>
    </row>
    <row r="320" spans="2:27" ht="12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289"/>
      <c r="U320" s="289"/>
      <c r="V320" s="289"/>
      <c r="W320" s="289"/>
      <c r="X320" s="289"/>
      <c r="Y320" s="289"/>
      <c r="Z320" s="18"/>
      <c r="AA320" s="18"/>
    </row>
    <row r="321" spans="2:27" ht="12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289"/>
      <c r="U321" s="289"/>
      <c r="V321" s="289"/>
      <c r="W321" s="289"/>
      <c r="X321" s="289"/>
      <c r="Y321" s="289"/>
      <c r="Z321" s="18"/>
      <c r="AA321" s="18"/>
    </row>
    <row r="322" spans="2:27" ht="12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289"/>
      <c r="U322" s="289"/>
      <c r="V322" s="289"/>
      <c r="W322" s="289"/>
      <c r="X322" s="289"/>
      <c r="Y322" s="289"/>
      <c r="Z322" s="18"/>
      <c r="AA322" s="18"/>
    </row>
    <row r="323" spans="2:27" ht="12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289"/>
      <c r="U323" s="289"/>
      <c r="V323" s="289"/>
      <c r="W323" s="289"/>
      <c r="X323" s="289"/>
      <c r="Y323" s="289"/>
      <c r="Z323" s="18"/>
      <c r="AA323" s="18"/>
    </row>
    <row r="324" spans="2:27" ht="12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289"/>
      <c r="U324" s="289"/>
      <c r="V324" s="289"/>
      <c r="W324" s="289"/>
      <c r="X324" s="289"/>
      <c r="Y324" s="289"/>
      <c r="Z324" s="18"/>
      <c r="AA324" s="18"/>
    </row>
    <row r="325" spans="2:27" ht="12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289"/>
      <c r="U325" s="289"/>
      <c r="V325" s="289"/>
      <c r="W325" s="289"/>
      <c r="X325" s="289"/>
      <c r="Y325" s="289"/>
      <c r="Z325" s="18"/>
      <c r="AA325" s="18"/>
    </row>
    <row r="326" spans="2:27" ht="12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289"/>
      <c r="U326" s="289"/>
      <c r="V326" s="289"/>
      <c r="W326" s="289"/>
      <c r="X326" s="289"/>
      <c r="Y326" s="289"/>
      <c r="Z326" s="18"/>
      <c r="AA326" s="18"/>
    </row>
    <row r="327" spans="2:27" ht="12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289"/>
      <c r="U327" s="289"/>
      <c r="V327" s="289"/>
      <c r="W327" s="289"/>
      <c r="X327" s="289"/>
      <c r="Y327" s="289"/>
      <c r="Z327" s="18"/>
      <c r="AA327" s="18"/>
    </row>
    <row r="328" spans="2:27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289"/>
      <c r="U328" s="289"/>
      <c r="V328" s="289"/>
      <c r="W328" s="289"/>
      <c r="X328" s="289"/>
      <c r="Y328" s="289"/>
      <c r="Z328" s="18"/>
      <c r="AA328" s="18"/>
    </row>
    <row r="329" spans="2:27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289"/>
      <c r="U329" s="289"/>
      <c r="V329" s="289"/>
      <c r="W329" s="289"/>
      <c r="X329" s="289"/>
      <c r="Y329" s="289"/>
      <c r="Z329" s="18"/>
      <c r="AA329" s="18"/>
    </row>
    <row r="330" spans="2:27" ht="12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289"/>
      <c r="U330" s="289"/>
      <c r="V330" s="289"/>
      <c r="W330" s="289"/>
      <c r="X330" s="289"/>
      <c r="Y330" s="289"/>
      <c r="Z330" s="18"/>
      <c r="AA330" s="18"/>
    </row>
    <row r="331" spans="2:27" ht="12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289"/>
      <c r="U331" s="289"/>
      <c r="V331" s="289"/>
      <c r="W331" s="289"/>
      <c r="X331" s="289"/>
      <c r="Y331" s="289"/>
      <c r="Z331" s="18"/>
      <c r="AA331" s="18"/>
    </row>
    <row r="332" spans="2:27" ht="12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289"/>
      <c r="U332" s="289"/>
      <c r="V332" s="289"/>
      <c r="W332" s="289"/>
      <c r="X332" s="289"/>
      <c r="Y332" s="289"/>
      <c r="Z332" s="18"/>
      <c r="AA332" s="18"/>
    </row>
    <row r="333" spans="2:27" ht="12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289"/>
      <c r="U333" s="289"/>
      <c r="V333" s="289"/>
      <c r="W333" s="289"/>
      <c r="X333" s="289"/>
      <c r="Y333" s="289"/>
      <c r="Z333" s="18"/>
      <c r="AA333" s="18"/>
    </row>
    <row r="334" spans="2:27" ht="12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289"/>
      <c r="U334" s="289"/>
      <c r="V334" s="289"/>
      <c r="W334" s="289"/>
      <c r="X334" s="289"/>
      <c r="Y334" s="289"/>
      <c r="Z334" s="18"/>
      <c r="AA334" s="18"/>
    </row>
    <row r="335" spans="2:27" ht="12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289"/>
      <c r="U335" s="289"/>
      <c r="V335" s="289"/>
      <c r="W335" s="289"/>
      <c r="X335" s="289"/>
      <c r="Y335" s="289"/>
      <c r="Z335" s="18"/>
      <c r="AA335" s="18"/>
    </row>
    <row r="336" spans="2:27" ht="12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289"/>
      <c r="U336" s="289"/>
      <c r="V336" s="289"/>
      <c r="W336" s="289"/>
      <c r="X336" s="289"/>
      <c r="Y336" s="289"/>
      <c r="Z336" s="18"/>
      <c r="AA336" s="18"/>
    </row>
    <row r="337" spans="2:27" ht="12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289"/>
      <c r="U337" s="289"/>
      <c r="V337" s="289"/>
      <c r="W337" s="289"/>
      <c r="X337" s="289"/>
      <c r="Y337" s="289"/>
      <c r="Z337" s="18"/>
      <c r="AA337" s="18"/>
    </row>
    <row r="338" spans="2:27" ht="12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289"/>
      <c r="U338" s="289"/>
      <c r="V338" s="289"/>
      <c r="W338" s="289"/>
      <c r="X338" s="289"/>
      <c r="Y338" s="289"/>
      <c r="Z338" s="18"/>
      <c r="AA338" s="18"/>
    </row>
    <row r="339" spans="2:27" ht="12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289"/>
      <c r="U339" s="289"/>
      <c r="V339" s="289"/>
      <c r="W339" s="289"/>
      <c r="X339" s="289"/>
      <c r="Y339" s="289"/>
      <c r="Z339" s="18"/>
      <c r="AA339" s="18"/>
    </row>
    <row r="340" spans="2:27" ht="12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289"/>
      <c r="U340" s="289"/>
      <c r="V340" s="289"/>
      <c r="W340" s="289"/>
      <c r="X340" s="289"/>
      <c r="Y340" s="289"/>
      <c r="Z340" s="18"/>
      <c r="AA340" s="18"/>
    </row>
    <row r="341" spans="2:27" ht="12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289"/>
      <c r="U341" s="289"/>
      <c r="V341" s="289"/>
      <c r="W341" s="289"/>
      <c r="X341" s="289"/>
      <c r="Y341" s="289"/>
      <c r="Z341" s="18"/>
      <c r="AA341" s="18"/>
    </row>
    <row r="342" spans="2:27" ht="12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289"/>
      <c r="U342" s="289"/>
      <c r="V342" s="289"/>
      <c r="W342" s="289"/>
      <c r="X342" s="289"/>
      <c r="Y342" s="289"/>
      <c r="Z342" s="18"/>
      <c r="AA342" s="18"/>
    </row>
    <row r="343" spans="2:27" ht="12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289"/>
      <c r="U343" s="289"/>
      <c r="V343" s="289"/>
      <c r="W343" s="289"/>
      <c r="X343" s="289"/>
      <c r="Y343" s="289"/>
      <c r="Z343" s="18"/>
      <c r="AA343" s="18"/>
    </row>
    <row r="344" spans="2:27" ht="12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289"/>
      <c r="U344" s="289"/>
      <c r="V344" s="289"/>
      <c r="W344" s="289"/>
      <c r="X344" s="289"/>
      <c r="Y344" s="289"/>
      <c r="Z344" s="18"/>
      <c r="AA344" s="18"/>
    </row>
    <row r="345" spans="2:27" ht="12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289"/>
      <c r="U345" s="289"/>
      <c r="V345" s="289"/>
      <c r="W345" s="289"/>
      <c r="X345" s="289"/>
      <c r="Y345" s="289"/>
      <c r="Z345" s="18"/>
      <c r="AA345" s="18"/>
    </row>
    <row r="346" spans="2:27" ht="12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289"/>
      <c r="U346" s="289"/>
      <c r="V346" s="289"/>
      <c r="W346" s="289"/>
      <c r="X346" s="289"/>
      <c r="Y346" s="289"/>
      <c r="Z346" s="18"/>
      <c r="AA346" s="18"/>
    </row>
    <row r="347" spans="2:27" ht="12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289"/>
      <c r="U347" s="289"/>
      <c r="V347" s="289"/>
      <c r="W347" s="289"/>
      <c r="X347" s="289"/>
      <c r="Y347" s="289"/>
      <c r="Z347" s="18"/>
      <c r="AA347" s="18"/>
    </row>
    <row r="348" spans="2:27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289"/>
      <c r="U348" s="289"/>
      <c r="V348" s="289"/>
      <c r="W348" s="289"/>
      <c r="X348" s="289"/>
      <c r="Y348" s="289"/>
      <c r="Z348" s="18"/>
      <c r="AA348" s="18"/>
    </row>
    <row r="349" spans="2:27" ht="12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289"/>
      <c r="U349" s="289"/>
      <c r="V349" s="289"/>
      <c r="W349" s="289"/>
      <c r="X349" s="289"/>
      <c r="Y349" s="289"/>
      <c r="Z349" s="18"/>
      <c r="AA349" s="18"/>
    </row>
    <row r="350" spans="2:27" ht="12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289"/>
      <c r="U350" s="289"/>
      <c r="V350" s="289"/>
      <c r="W350" s="289"/>
      <c r="X350" s="289"/>
      <c r="Y350" s="289"/>
      <c r="Z350" s="18"/>
      <c r="AA350" s="18"/>
    </row>
    <row r="351" spans="2:27" ht="12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289"/>
      <c r="U351" s="289"/>
      <c r="V351" s="289"/>
      <c r="W351" s="289"/>
      <c r="X351" s="289"/>
      <c r="Y351" s="289"/>
      <c r="Z351" s="18"/>
      <c r="AA351" s="18"/>
    </row>
    <row r="352" spans="2:27" ht="12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289"/>
      <c r="U352" s="289"/>
      <c r="V352" s="289"/>
      <c r="W352" s="289"/>
      <c r="X352" s="289"/>
      <c r="Y352" s="289"/>
      <c r="Z352" s="18"/>
      <c r="AA352" s="18"/>
    </row>
    <row r="353" spans="2:27" ht="12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289"/>
      <c r="U353" s="289"/>
      <c r="V353" s="289"/>
      <c r="W353" s="289"/>
      <c r="X353" s="289"/>
      <c r="Y353" s="289"/>
      <c r="Z353" s="18"/>
      <c r="AA353" s="18"/>
    </row>
    <row r="354" spans="2:27" ht="12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289"/>
      <c r="U354" s="289"/>
      <c r="V354" s="289"/>
      <c r="W354" s="289"/>
      <c r="X354" s="289"/>
      <c r="Y354" s="289"/>
      <c r="Z354" s="18"/>
      <c r="AA354" s="18"/>
    </row>
    <row r="355" spans="2:27" ht="12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289"/>
      <c r="U355" s="289"/>
      <c r="V355" s="289"/>
      <c r="W355" s="289"/>
      <c r="X355" s="289"/>
      <c r="Y355" s="289"/>
      <c r="Z355" s="18"/>
      <c r="AA355" s="18"/>
    </row>
    <row r="356" spans="2:27" ht="12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289"/>
      <c r="U356" s="289"/>
      <c r="V356" s="289"/>
      <c r="W356" s="289"/>
      <c r="X356" s="289"/>
      <c r="Y356" s="289"/>
      <c r="Z356" s="18"/>
      <c r="AA356" s="18"/>
    </row>
    <row r="357" spans="2:27" ht="12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289"/>
      <c r="U357" s="289"/>
      <c r="V357" s="289"/>
      <c r="W357" s="289"/>
      <c r="X357" s="289"/>
      <c r="Y357" s="289"/>
      <c r="Z357" s="18"/>
      <c r="AA357" s="18"/>
    </row>
    <row r="358" spans="2:27" ht="12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289"/>
      <c r="U358" s="289"/>
      <c r="V358" s="289"/>
      <c r="W358" s="289"/>
      <c r="X358" s="289"/>
      <c r="Y358" s="289"/>
      <c r="Z358" s="18"/>
      <c r="AA358" s="18"/>
    </row>
    <row r="359" spans="2:27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289"/>
      <c r="U359" s="289"/>
      <c r="V359" s="289"/>
      <c r="W359" s="289"/>
      <c r="X359" s="289"/>
      <c r="Y359" s="289"/>
      <c r="Z359" s="18"/>
      <c r="AA359" s="18"/>
    </row>
    <row r="360" spans="2:27" ht="12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289"/>
      <c r="U360" s="289"/>
      <c r="V360" s="289"/>
      <c r="W360" s="289"/>
      <c r="X360" s="289"/>
      <c r="Y360" s="289"/>
      <c r="Z360" s="18"/>
      <c r="AA360" s="18"/>
    </row>
    <row r="361" spans="2:27" ht="12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289"/>
      <c r="U361" s="289"/>
      <c r="V361" s="289"/>
      <c r="W361" s="289"/>
      <c r="X361" s="289"/>
      <c r="Y361" s="289"/>
      <c r="Z361" s="18"/>
      <c r="AA361" s="18"/>
    </row>
  </sheetData>
  <mergeCells count="3">
    <mergeCell ref="A3:B3"/>
    <mergeCell ref="A4:B4"/>
    <mergeCell ref="C9:E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6"/>
  <sheetViews>
    <sheetView zoomScale="90" zoomScaleNormal="90" workbookViewId="0" topLeftCell="A1">
      <selection activeCell="B20" sqref="B20"/>
    </sheetView>
  </sheetViews>
  <sheetFormatPr defaultColWidth="11.421875" defaultRowHeight="12.75"/>
  <cols>
    <col min="1" max="1" width="8.8515625" style="0" customWidth="1"/>
    <col min="2" max="4" width="13.8515625" style="0" bestFit="1" customWidth="1"/>
    <col min="5" max="5" width="15.00390625" style="0" bestFit="1" customWidth="1"/>
    <col min="6" max="6" width="15.00390625" style="0" customWidth="1"/>
    <col min="7" max="7" width="15.8515625" style="0" customWidth="1"/>
    <col min="8" max="8" width="14.28125" style="0" customWidth="1"/>
  </cols>
  <sheetData>
    <row r="1" spans="1:20" ht="12.75">
      <c r="A1" s="35"/>
      <c r="B1" s="532" t="s">
        <v>194</v>
      </c>
      <c r="C1" s="532"/>
      <c r="D1" s="532"/>
      <c r="E1" s="532"/>
      <c r="F1" s="532"/>
      <c r="G1" s="532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.75" customHeight="1" thickBot="1">
      <c r="A2" s="35"/>
      <c r="B2" s="534" t="str">
        <f>IF('Incert. PAR'!G10=1,"Resultados en  Nm","Resultados en  kgfm")</f>
        <v>Resultados en  Nm</v>
      </c>
      <c r="C2" s="534"/>
      <c r="D2" s="534"/>
      <c r="E2" s="534"/>
      <c r="F2" s="534"/>
      <c r="G2" s="5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8" thickBot="1">
      <c r="A3" s="35"/>
      <c r="B3" s="328" t="s">
        <v>45</v>
      </c>
      <c r="C3" s="328" t="str">
        <f>IF('Incert. PAR'!H2=1,"Valor del momento  Patrón","Valor de la llave")</f>
        <v>Valor del momento  Patrón</v>
      </c>
      <c r="D3" s="328" t="str">
        <f>IF('Incert. PAR'!H2=1,"Valor de la llave","Valor del Momento patrón")</f>
        <v>Valor de la llave</v>
      </c>
      <c r="E3" s="328" t="s">
        <v>46</v>
      </c>
      <c r="F3" s="329" t="s">
        <v>74</v>
      </c>
      <c r="G3" s="330" t="s">
        <v>47</v>
      </c>
      <c r="H3" s="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35"/>
      <c r="B4" s="331">
        <f>IF('Incert. PAR'!B13&lt;&gt;"",'Incert. PAR'!B13,"")</f>
        <v>60</v>
      </c>
      <c r="C4" s="331">
        <f>IF(AND('Incert. PAR'!$G$10=1,'Incert. PAR'!R13&lt;&gt;""),'Incert. PAR'!R13,IF(AND('Incert. PAR'!$G$10=2,'Incert. PAR'!B13&lt;&gt;""),'Incert. PAR'!R13/'Incert. PAR'!$E$22,""))</f>
        <v>55.70344667829387</v>
      </c>
      <c r="D4" s="331">
        <f>IF(AND('Incert. PAR'!$G$10=1,'Incert. PAR'!F13&lt;&gt;""),'Incert. PAR'!F13,IF(AND('Incert. PAR'!F13&lt;&gt;"",'Incert. PAR'!$G$10=2),'Incert. PAR'!F13/'Incert. PAR'!$E$22,""))</f>
        <v>60</v>
      </c>
      <c r="E4" s="331">
        <f>IF(AND('Incert. PAR'!$G$10=1,'Incert. PAR'!B13&lt;&gt;""),'Incert. PAR'!V13,IF(AND('Incert. PAR'!B13&lt;&gt;"",'Incert. PAR'!$G$10=2),'Incert. PAR'!V13/'Incert. PAR'!$E$22,""))</f>
        <v>-4.296553321706128</v>
      </c>
      <c r="F4" s="331">
        <f>IF('Incert. PAR'!B13&lt;&gt;"",'Incert. PAR'!W13,"")</f>
        <v>-7.713262962918915</v>
      </c>
      <c r="G4" s="332">
        <f>IF(AND('Incert. PAR'!$G$10=1,'Incert. PAR'!B13&lt;&gt;""),'Incert. PAR'!AD13,IF(AND('Incert. PAR'!B13&lt;&gt;"",'Incert. PAR'!$G$10=2),'Incert. PAR'!AD13/'Incert. PAR'!$E$22,""))</f>
        <v>2.930497455370418</v>
      </c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35"/>
      <c r="B5" s="331">
        <f>IF('Incert. PAR'!B14&lt;&gt;"",'Incert. PAR'!B14,"")</f>
        <v>120</v>
      </c>
      <c r="C5" s="331">
        <f>IF(AND('Incert. PAR'!$G$10=1,'Incert. PAR'!R14&lt;&gt;""),'Incert. PAR'!R14,IF(AND('Incert. PAR'!$G$10=2,'Incert. PAR'!B14&lt;&gt;""),'Incert. PAR'!R14/'Incert. PAR'!$E$22,""))</f>
        <v>113.56718865494236</v>
      </c>
      <c r="D5" s="331">
        <f>IF(AND('Incert. PAR'!$G$10=1,'Incert. PAR'!F14&lt;&gt;""),'Incert. PAR'!F14,IF(AND('Incert. PAR'!F14&lt;&gt;"",'Incert. PAR'!$G$10=2),'Incert. PAR'!F14/'Incert. PAR'!$E$22,""))</f>
        <v>120</v>
      </c>
      <c r="E5" s="331">
        <f>IF(AND('Incert. PAR'!$G$10=1,'Incert. PAR'!B14&lt;&gt;""),'Incert. PAR'!V14,IF(AND('Incert. PAR'!B14&lt;&gt;"",'Incert. PAR'!$G$10=2),'Incert. PAR'!V14/'Incert. PAR'!$E$22,""))</f>
        <v>-6.432811345057644</v>
      </c>
      <c r="F5" s="331">
        <f>IF('Incert. PAR'!B14&lt;&gt;"",'Incert. PAR'!W14,"")</f>
        <v>-5.664322082148939</v>
      </c>
      <c r="G5" s="332">
        <f>IF(AND('Incert. PAR'!$G$10=1,'Incert. PAR'!B14&lt;&gt;""),'Incert. PAR'!AD14,IF(AND('Incert. PAR'!B14&lt;&gt;"",'Incert. PAR'!$G$10=2),'Incert. PAR'!AD14/'Incert. PAR'!$E$22,""))</f>
        <v>2.9649188859061875</v>
      </c>
      <c r="H5" s="3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35"/>
      <c r="B6" s="331">
        <f>IF('Incert. PAR'!B15&lt;&gt;"",'Incert. PAR'!B15,"")</f>
        <v>180</v>
      </c>
      <c r="C6" s="331">
        <f>IF(AND('Incert. PAR'!$G$10=1,'Incert. PAR'!R15&lt;&gt;""),'Incert. PAR'!R15,IF(AND('Incert. PAR'!$G$10=2,'Incert. PAR'!B15&lt;&gt;""),'Incert. PAR'!R15/'Incert. PAR'!$E$22,""))</f>
        <v>174.5137648187549</v>
      </c>
      <c r="D6" s="331">
        <f>IF(AND('Incert. PAR'!$G$10=1,'Incert. PAR'!F15&lt;&gt;""),'Incert. PAR'!F15,IF(AND('Incert. PAR'!F15&lt;&gt;"",'Incert. PAR'!$G$10=2),'Incert. PAR'!F15/'Incert. PAR'!$E$22,""))</f>
        <v>180</v>
      </c>
      <c r="E6" s="331">
        <f>IF(AND('Incert. PAR'!$G$10=1,'Incert. PAR'!B15&lt;&gt;""),'Incert. PAR'!V15,IF(AND('Incert. PAR'!B15&lt;&gt;"",'Incert. PAR'!$G$10=2),'Incert. PAR'!V15/'Incert. PAR'!$E$22,""))</f>
        <v>-5.4862351812450925</v>
      </c>
      <c r="F6" s="331">
        <f>IF('Incert. PAR'!B15&lt;&gt;"",'Incert. PAR'!W15,"")</f>
        <v>-3.143726334104901</v>
      </c>
      <c r="G6" s="332">
        <f>IF(AND('Incert. PAR'!$G$10=1,'Incert. PAR'!B15&lt;&gt;""),'Incert. PAR'!AD15,IF(AND('Incert. PAR'!B15&lt;&gt;"",'Incert. PAR'!$G$10=2),'Incert. PAR'!AD15/'Incert. PAR'!$E$22,""))</f>
        <v>3.4665017934219677</v>
      </c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35"/>
      <c r="B7" s="331">
        <f>IF('Incert. PAR'!B16&lt;&gt;"",'Incert. PAR'!B16,"")</f>
        <v>240</v>
      </c>
      <c r="C7" s="331">
        <f>IF(AND('Incert. PAR'!$G$10=1,'Incert. PAR'!R16&lt;&gt;""),'Incert. PAR'!R16,IF(AND('Incert. PAR'!$G$10=2,'Incert. PAR'!B16&lt;&gt;""),'Incert. PAR'!R16/'Incert. PAR'!$E$22,""))</f>
        <v>239.9094365520433</v>
      </c>
      <c r="D7" s="331">
        <f>IF(AND('Incert. PAR'!$G$10=1,'Incert. PAR'!F16&lt;&gt;""),'Incert. PAR'!F16,IF(AND('Incert. PAR'!F16&lt;&gt;"",'Incert. PAR'!$G$10=2),'Incert. PAR'!F16/'Incert. PAR'!$E$22,""))</f>
        <v>240</v>
      </c>
      <c r="E7" s="331">
        <f>IF(AND('Incert. PAR'!$G$10=1,'Incert. PAR'!B16&lt;&gt;""),'Incert. PAR'!V16,IF(AND('Incert. PAR'!B16&lt;&gt;"",'Incert. PAR'!$G$10=2),'Incert. PAR'!V16/'Incert. PAR'!$E$22,""))</f>
        <v>-0.09056344795669702</v>
      </c>
      <c r="F7" s="331">
        <f>IF('Incert. PAR'!B16&lt;&gt;"",'Incert. PAR'!W16,"")</f>
        <v>-0.03774901448574374</v>
      </c>
      <c r="G7" s="332">
        <f>IF(AND('Incert. PAR'!$G$10=1,'Incert. PAR'!B16&lt;&gt;""),'Incert. PAR'!AD16,IF(AND('Incert. PAR'!B16&lt;&gt;"",'Incert. PAR'!$G$10=2),'Incert. PAR'!AD16/'Incert. PAR'!$E$22,""))</f>
        <v>3.241622090581399</v>
      </c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35"/>
      <c r="B8" s="331">
        <f>IF('Incert. PAR'!B17&lt;&gt;"",'Incert. PAR'!B17,"")</f>
        <v>270</v>
      </c>
      <c r="C8" s="331">
        <f>IF(AND('Incert. PAR'!$G$10=1,'Incert. PAR'!R17&lt;&gt;""),'Incert. PAR'!R17,IF(AND('Incert. PAR'!$G$10=2,'Incert. PAR'!B17&lt;&gt;""),'Incert. PAR'!R17/'Incert. PAR'!$E$22,""))</f>
        <v>269.7031481033724</v>
      </c>
      <c r="D8" s="331">
        <f>IF(AND('Incert. PAR'!$G$10=1,'Incert. PAR'!F17&lt;&gt;""),'Incert. PAR'!F17,IF(AND('Incert. PAR'!F17&lt;&gt;"",'Incert. PAR'!$G$10=2),'Incert. PAR'!F17/'Incert. PAR'!$E$22,""))</f>
        <v>270</v>
      </c>
      <c r="E8" s="331">
        <f>IF(AND('Incert. PAR'!$G$10=1,'Incert. PAR'!B17&lt;&gt;""),'Incert. PAR'!V17,IF(AND('Incert. PAR'!B17&lt;&gt;"",'Incert. PAR'!$G$10=2),'Incert. PAR'!V17/'Incert. PAR'!$E$22,""))</f>
        <v>-0.2968518966275724</v>
      </c>
      <c r="F8" s="331">
        <f>IF('Incert. PAR'!B17&lt;&gt;"",'Incert. PAR'!W17,"")</f>
        <v>-0.11006615929962905</v>
      </c>
      <c r="G8" s="332">
        <f>IF(AND('Incert. PAR'!$G$10=1,'Incert. PAR'!B17&lt;&gt;""),'Incert. PAR'!AD17,IF(AND('Incert. PAR'!B17&lt;&gt;"",'Incert. PAR'!$G$10=2),'Incert. PAR'!AD17/'Incert. PAR'!$E$22,""))</f>
        <v>3.216850150264896</v>
      </c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35"/>
      <c r="B9" s="333">
        <f>IF('Incert. PAR'!B18&lt;&gt;"",'Incert. PAR'!B18,"")</f>
      </c>
      <c r="C9" s="333">
        <f>IF(AND('Incert. PAR'!$G$10=1,'Incert. PAR'!R18&lt;&gt;""),'Incert. PAR'!R18,IF(AND('Incert. PAR'!$G$10=2,'Incert. PAR'!B18&lt;&gt;""),'Incert. PAR'!R18/'Incert. PAR'!$E$22,""))</f>
      </c>
      <c r="D9" s="333">
        <f>IF(AND('Incert. PAR'!$G$10=1,'Incert. PAR'!F18&lt;&gt;""),'Incert. PAR'!F18,IF(AND('Incert. PAR'!F18&lt;&gt;"",'Incert. PAR'!$G$10=2),'Incert. PAR'!F18/'Incert. PAR'!$E$22,""))</f>
      </c>
      <c r="E9" s="333">
        <f>IF(AND('Incert. PAR'!$G$10=1,'Incert. PAR'!B18&lt;&gt;""),'Incert. PAR'!V18,IF(AND('Incert. PAR'!B18&lt;&gt;"",'Incert. PAR'!$G$10=2),'Incert. PAR'!V18/'Incert. PAR'!$E$22,""))</f>
      </c>
      <c r="F9" s="333">
        <f>IF('Incert. PAR'!B18&lt;&gt;"",'Incert. PAR'!W18,"")</f>
      </c>
      <c r="G9" s="334">
        <f>IF(AND('Incert. PAR'!$G$10=1,'Incert. PAR'!B18&lt;&gt;""),'Incert. PAR'!AD18,IF(AND('Incert. PAR'!B18&lt;&gt;"",'Incert. PAR'!$G$10=2),'Incert. PAR'!AD18/'Incert. PAR'!$E$22,""))</f>
      </c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35"/>
      <c r="B10" s="333">
        <f>IF('Incert. PAR'!B19&lt;&gt;"",'Incert. PAR'!B19,"")</f>
      </c>
      <c r="C10" s="333">
        <f>IF(AND('Incert. PAR'!$G$10=1,'Incert. PAR'!R19&lt;&gt;""),'Incert. PAR'!R19,IF(AND('Incert. PAR'!$G$10=2,'Incert. PAR'!B19&lt;&gt;""),'Incert. PAR'!R19/'Incert. PAR'!$E$22,""))</f>
      </c>
      <c r="D10" s="333">
        <f>IF(AND('Incert. PAR'!$G$10=1,'Incert. PAR'!F19&lt;&gt;""),'Incert. PAR'!F19,IF(AND('Incert. PAR'!F19&lt;&gt;"",'Incert. PAR'!$G$10=2),'Incert. PAR'!F19/'Incert. PAR'!$E$22,""))</f>
      </c>
      <c r="E10" s="333">
        <f>IF(AND('Incert. PAR'!$G$10=1,'Incert. PAR'!B19&lt;&gt;""),'Incert. PAR'!V19,IF(AND('Incert. PAR'!B19&lt;&gt;"",'Incert. PAR'!$G$10=2),'Incert. PAR'!V19/'Incert. PAR'!$E$22,""))</f>
      </c>
      <c r="F10" s="333">
        <f>IF('Incert. PAR'!B19&lt;&gt;"",'Incert. PAR'!W19,"")</f>
      </c>
      <c r="G10" s="334">
        <f>IF(AND('Incert. PAR'!$G$10=1,'Incert. PAR'!B19&lt;&gt;""),'Incert. PAR'!AD19,IF(AND('Incert. PAR'!B19&lt;&gt;"",'Incert. PAR'!$G$10=2),'Incert. PAR'!AD19/'Incert. PAR'!$E$22,""))</f>
      </c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35"/>
      <c r="B11" s="17">
        <f>IF('Incert. PAR'!B20&lt;&gt;"",'Incert. PAR'!B20,"")</f>
      </c>
      <c r="C11" s="17">
        <f>IF(AND('Incert. PAR'!$G$10=1,'Incert. PAR'!R20&lt;&gt;""),'Incert. PAR'!R20,IF(AND('Incert. PAR'!$G$10=2,'Incert. PAR'!B20&lt;&gt;""),'Incert. PAR'!R20/'Incert. PAR'!$E$22,""))</f>
      </c>
      <c r="D11" s="17">
        <f>IF(AND('Incert. PAR'!$G$10=1,'Incert. PAR'!F20&lt;&gt;""),'Incert. PAR'!F20,IF(AND('Incert. PAR'!F20&lt;&gt;"",'Incert. PAR'!$G$10=2),'Incert. PAR'!F20/'Incert. PAR'!$E$22,""))</f>
      </c>
      <c r="E11" s="17">
        <f>IF(AND('Incert. PAR'!$G$10=1,'Incert. PAR'!B20&lt;&gt;""),'Incert. PAR'!V20,IF(AND('Incert. PAR'!B20&lt;&gt;"",'Incert. PAR'!$G$10=2),'Incert. PAR'!V20/'Incert. PAR'!$E$22,""))</f>
      </c>
      <c r="F11" s="17">
        <f>IF('Incert. PAR'!B20&lt;&gt;"",'Incert. PAR'!W20,"")</f>
      </c>
      <c r="G11" s="29">
        <f>IF(AND('Incert. PAR'!$G$10=1,'Incert. PAR'!B20&lt;&gt;""),'Incert. PAR'!AD20,IF(AND('Incert. PAR'!B20&lt;&gt;"",'Incert. PAR'!$G$10=2),'Incert. PAR'!AD20/'Incert. PAR'!$E$22,""))</f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35"/>
      <c r="B12" s="17">
        <f>IF('Incert. PAR'!B21&lt;&gt;"",'Incert. PAR'!B21,"")</f>
      </c>
      <c r="C12" s="17">
        <f>IF(AND('Incert. PAR'!$G$10=1,'Incert. PAR'!R21&lt;&gt;""),'Incert. PAR'!R21,IF(AND('Incert. PAR'!$G$10=2,'Incert. PAR'!B21&lt;&gt;""),'Incert. PAR'!R21/'Incert. PAR'!$E$22,""))</f>
      </c>
      <c r="D12" s="17">
        <f>IF(AND('Incert. PAR'!$G$10=1,'Incert. PAR'!F21&lt;&gt;""),'Incert. PAR'!F21,IF(AND('Incert. PAR'!F21&lt;&gt;"",'Incert. PAR'!$G$10=2),'Incert. PAR'!F21/'Incert. PAR'!$E$22,""))</f>
      </c>
      <c r="E12" s="17">
        <f>IF(AND('Incert. PAR'!$G$10=1,'Incert. PAR'!B21&lt;&gt;""),'Incert. PAR'!V21,IF(AND('Incert. PAR'!B21&lt;&gt;"",'Incert. PAR'!$G$10=2),'Incert. PAR'!V21/'Incert. PAR'!$E$22,""))</f>
      </c>
      <c r="F12" s="17">
        <f>IF('Incert. PAR'!B21&lt;&gt;"",'Incert. PAR'!W21,"")</f>
      </c>
      <c r="G12" s="29">
        <f>IF(AND('Incert. PAR'!$G$10=1,'Incert. PAR'!B21&lt;&gt;""),'Incert. PAR'!AD21,IF(AND('Incert. PAR'!B21&lt;&gt;"",'Incert. PAR'!$G$10=2),'Incert. PAR'!AD21/'Incert. PAR'!$E$22,""))</f>
      </c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35"/>
      <c r="B13" s="35"/>
      <c r="C13" s="35"/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thickBot="1">
      <c r="A14" s="35"/>
      <c r="B14" s="532" t="s">
        <v>195</v>
      </c>
      <c r="C14" s="532"/>
      <c r="D14" s="532"/>
      <c r="E14" s="532"/>
      <c r="F14" s="532"/>
      <c r="G14" s="532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51" customHeight="1">
      <c r="A15" s="35"/>
      <c r="B15" s="376" t="s">
        <v>208</v>
      </c>
      <c r="C15" s="375" t="str">
        <f>IF('Incert. PAR'!H14=1,"Valor del momento  Patrón","Valor de la llave")</f>
        <v>Valor de la llave</v>
      </c>
      <c r="D15" s="376" t="s">
        <v>46</v>
      </c>
      <c r="E15" s="374" t="s">
        <v>210</v>
      </c>
      <c r="F15" s="374" t="s">
        <v>21</v>
      </c>
      <c r="G15" s="374" t="s">
        <v>209</v>
      </c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35"/>
      <c r="B16" s="395">
        <f>'Incert.ÁNGULO'!H11</f>
        <v>14.9</v>
      </c>
      <c r="C16" s="396">
        <f>'Incert.ÁNGULO'!A11</f>
        <v>16</v>
      </c>
      <c r="D16" s="395">
        <f>'Incert.ÁNGULO'!K11</f>
        <v>-1.0999999999999996</v>
      </c>
      <c r="E16" s="397">
        <f>'Incert.ÁNGULO'!O11</f>
        <v>0.14675130355218152</v>
      </c>
      <c r="F16" s="398">
        <f>'Incert.ÁNGULO'!Q11</f>
        <v>2</v>
      </c>
      <c r="G16" s="399">
        <f>'Incert.ÁNGULO'!R11</f>
        <v>0.29350260710436304</v>
      </c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35"/>
      <c r="B17" s="395">
        <f>'Incert.ÁNGULO'!H12</f>
        <v>30.160000000000004</v>
      </c>
      <c r="C17" s="396">
        <f>'Incert.ÁNGULO'!A12</f>
        <v>32</v>
      </c>
      <c r="D17" s="395">
        <f>'Incert.ÁNGULO'!K12</f>
        <v>-1.8399999999999963</v>
      </c>
      <c r="E17" s="397">
        <f>'Incert.ÁNGULO'!O12</f>
        <v>0.24058955366623325</v>
      </c>
      <c r="F17" s="398">
        <f>'Incert.ÁNGULO'!Q12</f>
        <v>2</v>
      </c>
      <c r="G17" s="399">
        <f>'Incert.ÁNGULO'!R12</f>
        <v>0.4811791073324665</v>
      </c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>
      <c r="A18" s="35"/>
      <c r="B18" s="395">
        <f>'Incert.ÁNGULO'!H13</f>
        <v>45.2</v>
      </c>
      <c r="C18" s="396">
        <f>'Incert.ÁNGULO'!A13</f>
        <v>48</v>
      </c>
      <c r="D18" s="395">
        <f>'Incert.ÁNGULO'!K13</f>
        <v>-2.799999999999997</v>
      </c>
      <c r="E18" s="397">
        <f>'Incert.ÁNGULO'!O13</f>
        <v>0.410526496382364</v>
      </c>
      <c r="F18" s="398">
        <f>'Incert.ÁNGULO'!Q13</f>
        <v>2</v>
      </c>
      <c r="G18" s="399">
        <f>'Incert.ÁNGULO'!R13</f>
        <v>0.821052992764728</v>
      </c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35"/>
      <c r="B19" s="395">
        <f>'Incert.ÁNGULO'!H14</f>
        <v>59.2</v>
      </c>
      <c r="C19" s="396">
        <f>'Incert.ÁNGULO'!A14</f>
        <v>64</v>
      </c>
      <c r="D19" s="395">
        <f>'Incert.ÁNGULO'!K14</f>
        <v>-4.799999999999997</v>
      </c>
      <c r="E19" s="397">
        <f>'Incert.ÁNGULO'!O14</f>
        <v>0.5899435001194687</v>
      </c>
      <c r="F19" s="398">
        <f>'Incert.ÁNGULO'!Q14</f>
        <v>2</v>
      </c>
      <c r="G19" s="399">
        <f>'Incert.ÁNGULO'!R14</f>
        <v>1.1798870002389374</v>
      </c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6.5" thickBot="1">
      <c r="A20" s="35"/>
      <c r="B20" s="400">
        <f>'Incert.ÁNGULO'!H15</f>
        <v>70.84</v>
      </c>
      <c r="C20" s="401">
        <f>'Incert.ÁNGULO'!A15</f>
        <v>72</v>
      </c>
      <c r="D20" s="400">
        <f>'Incert.ÁNGULO'!K15</f>
        <v>-1.1599999999999966</v>
      </c>
      <c r="E20" s="402">
        <f>'Incert.ÁNGULO'!O15</f>
        <v>0.8382322669364494</v>
      </c>
      <c r="F20" s="403">
        <f>'Incert.ÁNGULO'!Q15</f>
        <v>2.28</v>
      </c>
      <c r="G20" s="404">
        <f>'Incert.ÁNGULO'!R15</f>
        <v>1.9111695686151045</v>
      </c>
      <c r="H20" s="3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35"/>
      <c r="B21" s="62"/>
      <c r="C21" s="115"/>
      <c r="D21" s="116"/>
      <c r="E21" s="115"/>
      <c r="F21" s="116"/>
      <c r="G21" s="116"/>
      <c r="H21" s="40"/>
      <c r="I21" s="3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35"/>
      <c r="B22" s="62"/>
      <c r="C22" s="115"/>
      <c r="D22" s="116"/>
      <c r="E22" s="115"/>
      <c r="F22" s="116"/>
      <c r="G22" s="116"/>
      <c r="H22" s="40"/>
      <c r="I22" s="31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35"/>
      <c r="B23" s="62"/>
      <c r="C23" s="115"/>
      <c r="D23" s="116"/>
      <c r="E23" s="115"/>
      <c r="F23" s="116"/>
      <c r="G23" s="116"/>
      <c r="H23" s="40"/>
      <c r="I23" s="3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35"/>
      <c r="B24" s="62"/>
      <c r="C24" s="115"/>
      <c r="D24" s="116"/>
      <c r="E24" s="115"/>
      <c r="F24" s="116"/>
      <c r="G24" s="116"/>
      <c r="H24" s="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35"/>
      <c r="B25" s="40"/>
      <c r="C25" s="40"/>
      <c r="D25" s="40"/>
      <c r="E25" s="40"/>
      <c r="F25" s="40"/>
      <c r="G25" s="40"/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35"/>
      <c r="B26" s="35"/>
      <c r="C26" s="35"/>
      <c r="D26" s="35"/>
      <c r="E26" s="35"/>
      <c r="F26" s="35"/>
      <c r="G26" s="35"/>
      <c r="H26" s="3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35"/>
      <c r="B27" s="35"/>
      <c r="C27" s="35"/>
      <c r="D27" s="35"/>
      <c r="E27" s="35"/>
      <c r="F27" s="35"/>
      <c r="G27" s="35"/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35"/>
      <c r="B28" s="35"/>
      <c r="C28" s="35"/>
      <c r="D28" s="35"/>
      <c r="E28" s="35"/>
      <c r="F28" s="35"/>
      <c r="G28" s="35"/>
      <c r="H28" s="3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35"/>
      <c r="B29" s="35"/>
      <c r="C29" s="35"/>
      <c r="D29" s="35"/>
      <c r="E29" s="35"/>
      <c r="F29" s="35"/>
      <c r="G29" s="35"/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35"/>
      <c r="B30" s="35"/>
      <c r="C30" s="35"/>
      <c r="D30" s="35"/>
      <c r="E30" s="35"/>
      <c r="F30" s="35"/>
      <c r="G30" s="35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</sheetData>
  <sheetProtection sheet="1" objects="1" scenarios="1"/>
  <mergeCells count="3">
    <mergeCell ref="B2:G2"/>
    <mergeCell ref="B14:G14"/>
    <mergeCell ref="B1:G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VEIASA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VEIASA</dc:creator>
  <cp:keywords/>
  <dc:description/>
  <cp:lastModifiedBy>Peri</cp:lastModifiedBy>
  <cp:lastPrinted>2003-07-15T08:46:59Z</cp:lastPrinted>
  <dcterms:created xsi:type="dcterms:W3CDTF">2002-10-17T16:06:41Z</dcterms:created>
  <dcterms:modified xsi:type="dcterms:W3CDTF">2003-09-28T19:33:54Z</dcterms:modified>
  <cp:category/>
  <cp:version/>
  <cp:contentType/>
  <cp:contentStatus/>
</cp:coreProperties>
</file>